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Publ 2019\excel\Nová verze\Kap 5\priklady\"/>
    </mc:Choice>
  </mc:AlternateContent>
  <xr:revisionPtr revIDLastSave="0" documentId="13_ncr:1_{FD667A31-6E17-46BF-BD56-08690D84042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Peněžní deník" sheetId="1" r:id="rId1"/>
    <sheet name="Plánovací kalendář" sheetId="3" r:id="rId2"/>
    <sheet name="Hledání v ceníku" sheetId="4" r:id="rId3"/>
    <sheet name="Výpočet poplatku" sheetId="7" r:id="rId4"/>
    <sheet name="Převod rodných čísel" sheetId="5" r:id="rId5"/>
    <sheet name="Dvojrozměrné hledání" sheetId="9" r:id="rId6"/>
    <sheet name="Evidence hodin" sheetId="11" r:id="rId7"/>
  </sheets>
  <definedNames>
    <definedName name="ceník">'Hledání v ceníku'!$L$4:$N$13</definedName>
    <definedName name="ceny">'Dvojrozměrné hledání'!$K$4:$M$9</definedName>
    <definedName name="Kódy">'Dvojrozměrné hledání'!$J$4:$J$9</definedName>
    <definedName name="provedení">'Dvojrozměrné hledání'!$K$3:$M$3</definedName>
    <definedName name="Svátky">'Plánovací kalendář'!$O$5:$O$9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11" l="1"/>
  <c r="D11" i="11"/>
  <c r="D7" i="11"/>
  <c r="D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6" i="11"/>
  <c r="D8" i="11"/>
  <c r="D9" i="11"/>
  <c r="D10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F37" i="11" l="1"/>
  <c r="H37" i="11"/>
  <c r="J37" i="11"/>
  <c r="D37" i="11"/>
  <c r="D4" i="5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4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D5" i="9" l="1"/>
  <c r="D6" i="9"/>
  <c r="E6" i="9" s="1"/>
  <c r="D7" i="9"/>
  <c r="E7" i="9" s="1"/>
  <c r="D8" i="9"/>
  <c r="E8" i="9" s="1"/>
  <c r="D9" i="9"/>
  <c r="E9" i="9" s="1"/>
  <c r="D10" i="9"/>
  <c r="E10" i="9" s="1"/>
  <c r="D11" i="9"/>
  <c r="E11" i="9" s="1"/>
  <c r="D12" i="9"/>
  <c r="E12" i="9" s="1"/>
  <c r="E5" i="9"/>
  <c r="D7" i="5"/>
  <c r="E7" i="5"/>
  <c r="F7" i="5" s="1"/>
  <c r="E4" i="5"/>
  <c r="F4" i="5" s="1"/>
  <c r="G4" i="5" s="1"/>
  <c r="D5" i="5"/>
  <c r="E5" i="5"/>
  <c r="F5" i="5" s="1"/>
  <c r="G5" i="5" s="1"/>
  <c r="D6" i="5"/>
  <c r="E6" i="5"/>
  <c r="F6" i="5" s="1"/>
  <c r="G6" i="5" s="1"/>
  <c r="G7" i="5" l="1"/>
  <c r="H5" i="7"/>
  <c r="H7" i="7"/>
  <c r="H8" i="7"/>
  <c r="H9" i="7"/>
  <c r="F5" i="7"/>
  <c r="G5" i="7" s="1"/>
  <c r="F6" i="7"/>
  <c r="F7" i="7"/>
  <c r="G7" i="7" s="1"/>
  <c r="F8" i="7"/>
  <c r="F9" i="7"/>
  <c r="F10" i="7"/>
  <c r="F4" i="7"/>
  <c r="K4" i="7" l="1"/>
  <c r="H4" i="7" s="1"/>
  <c r="G4" i="7"/>
  <c r="K9" i="7"/>
  <c r="G9" i="7"/>
  <c r="K10" i="7"/>
  <c r="H10" i="7" s="1"/>
  <c r="G10" i="7"/>
  <c r="K8" i="7"/>
  <c r="G8" i="7"/>
  <c r="K6" i="7"/>
  <c r="H6" i="7" s="1"/>
  <c r="G6" i="7"/>
  <c r="I9" i="7"/>
  <c r="I8" i="7"/>
  <c r="K7" i="7"/>
  <c r="I7" i="7" s="1"/>
  <c r="K5" i="7"/>
  <c r="I5" i="7" s="1"/>
  <c r="I10" i="7"/>
  <c r="I6" i="7"/>
  <c r="D5" i="4" l="1"/>
  <c r="F5" i="4" s="1"/>
  <c r="D6" i="4"/>
  <c r="F6" i="4" s="1"/>
  <c r="D7" i="4"/>
  <c r="F7" i="4" s="1"/>
  <c r="D8" i="4"/>
  <c r="F8" i="4" s="1"/>
  <c r="D9" i="4"/>
  <c r="F9" i="4" s="1"/>
  <c r="D10" i="4"/>
  <c r="F10" i="4" s="1"/>
  <c r="D11" i="4"/>
  <c r="F11" i="4" s="1"/>
  <c r="D4" i="4"/>
  <c r="F4" i="4" s="1"/>
  <c r="C4" i="4"/>
  <c r="C5" i="4"/>
  <c r="C6" i="4"/>
  <c r="C7" i="4"/>
  <c r="C8" i="4"/>
  <c r="C9" i="4"/>
  <c r="C10" i="4"/>
  <c r="C11" i="4"/>
  <c r="E65" i="3"/>
  <c r="E35" i="3"/>
  <c r="E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4" i="3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H10" i="4" l="1"/>
  <c r="H8" i="4"/>
  <c r="H6" i="4"/>
  <c r="H11" i="4"/>
  <c r="H9" i="4"/>
  <c r="H7" i="4"/>
  <c r="H5" i="4"/>
  <c r="H4" i="4"/>
  <c r="O7" i="1"/>
  <c r="S6" i="1"/>
  <c r="U6" i="1"/>
  <c r="T6" i="1"/>
  <c r="O6" i="1"/>
  <c r="R7" i="1"/>
  <c r="S7" i="1"/>
  <c r="T7" i="1"/>
  <c r="O5" i="1"/>
  <c r="P6" i="1"/>
  <c r="R5" i="1"/>
  <c r="T5" i="1"/>
  <c r="P5" i="1"/>
  <c r="P7" i="1"/>
  <c r="Q7" i="1" s="1"/>
  <c r="S5" i="1"/>
  <c r="U5" i="1"/>
  <c r="U7" i="1"/>
  <c r="R6" i="1"/>
  <c r="Q6" i="1" l="1"/>
  <c r="W6" i="1"/>
  <c r="V6" i="1"/>
  <c r="U9" i="1"/>
  <c r="S9" i="1"/>
  <c r="T9" i="1"/>
  <c r="W5" i="1"/>
  <c r="R9" i="1"/>
  <c r="V7" i="1"/>
  <c r="O9" i="1"/>
  <c r="Q5" i="1"/>
  <c r="Q9" i="1" s="1"/>
  <c r="P9" i="1"/>
  <c r="V5" i="1"/>
  <c r="V9" i="1" s="1"/>
  <c r="W7" i="1"/>
  <c r="W9" i="1" l="1"/>
  <c r="I4" i="7" l="1"/>
</calcChain>
</file>

<file path=xl/sharedStrings.xml><?xml version="1.0" encoding="utf-8"?>
<sst xmlns="http://schemas.openxmlformats.org/spreadsheetml/2006/main" count="133" uniqueCount="92">
  <si>
    <t>Poř.číslo</t>
  </si>
  <si>
    <t>Datum</t>
  </si>
  <si>
    <t>Platba</t>
  </si>
  <si>
    <t>Příjem</t>
  </si>
  <si>
    <t>Výdaj</t>
  </si>
  <si>
    <t>Poznámka</t>
  </si>
  <si>
    <t>Měsíc</t>
  </si>
  <si>
    <t>Účtenka 24</t>
  </si>
  <si>
    <t>Př.faktura 12</t>
  </si>
  <si>
    <t>Výd.faktura 9</t>
  </si>
  <si>
    <t>Výd.faktura 10</t>
  </si>
  <si>
    <t>Výd.faktura 11</t>
  </si>
  <si>
    <t>Př.faktura 13</t>
  </si>
  <si>
    <t>Př.faktura 14</t>
  </si>
  <si>
    <t>Jízdenka</t>
  </si>
  <si>
    <t>Účtenka 25</t>
  </si>
  <si>
    <t>Účtenka 26</t>
  </si>
  <si>
    <t>Př.faktura 15</t>
  </si>
  <si>
    <t>Výd.faktura 12</t>
  </si>
  <si>
    <t>Výd.faktura 13</t>
  </si>
  <si>
    <t>Účtenka 27</t>
  </si>
  <si>
    <t>Účtenka 28</t>
  </si>
  <si>
    <t>Př.faktura 16</t>
  </si>
  <si>
    <t>Účtenka 29</t>
  </si>
  <si>
    <t>září</t>
  </si>
  <si>
    <t>říjen</t>
  </si>
  <si>
    <t>listopad</t>
  </si>
  <si>
    <t>Příjmy</t>
  </si>
  <si>
    <t>Výdaje</t>
  </si>
  <si>
    <t>Převodem</t>
  </si>
  <si>
    <t>Hotově</t>
  </si>
  <si>
    <t>Rozdíl</t>
  </si>
  <si>
    <t>Celkem</t>
  </si>
  <si>
    <t>Doklad</t>
  </si>
  <si>
    <t>Den</t>
  </si>
  <si>
    <t>Číslo týdne</t>
  </si>
  <si>
    <t>Počet prac.dnů</t>
  </si>
  <si>
    <t>Svátky</t>
  </si>
  <si>
    <t>Kód</t>
  </si>
  <si>
    <t>Položka</t>
  </si>
  <si>
    <t>Cena</t>
  </si>
  <si>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</si>
  <si>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</si>
  <si>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</si>
  <si>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</si>
  <si>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</si>
  <si>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</si>
  <si>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</si>
  <si>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</si>
  <si>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</si>
  <si>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</si>
  <si>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Název</t>
  </si>
  <si>
    <t>Počet</t>
  </si>
  <si>
    <t>Koeficient</t>
  </si>
  <si>
    <t>Upr.cena</t>
  </si>
  <si>
    <t>Jméno</t>
  </si>
  <si>
    <t>Vopička a spol., Praha</t>
  </si>
  <si>
    <t>Stavebniny Zbiroh</t>
  </si>
  <si>
    <t>Firma</t>
  </si>
  <si>
    <t>Rok</t>
  </si>
  <si>
    <t>Hodnota</t>
  </si>
  <si>
    <t>ZD Žebrák</t>
  </si>
  <si>
    <t>Poplatek</t>
  </si>
  <si>
    <t>Zpozdné</t>
  </si>
  <si>
    <t>Spotřební družstvo FerhoviFe</t>
  </si>
  <si>
    <t>Upraveno</t>
  </si>
  <si>
    <t>RČ</t>
  </si>
  <si>
    <t>Datum narození</t>
  </si>
  <si>
    <t>0211042013</t>
  </si>
  <si>
    <t>115214101</t>
  </si>
  <si>
    <t>Anežka Bubáčková</t>
  </si>
  <si>
    <t>Eulálie Čubíková</t>
  </si>
  <si>
    <t>Bohdan Macarát</t>
  </si>
  <si>
    <t>Václav Krtek</t>
  </si>
  <si>
    <t>BWA-12</t>
  </si>
  <si>
    <t>OP 45</t>
  </si>
  <si>
    <t>A 124</t>
  </si>
  <si>
    <t>QCE 45</t>
  </si>
  <si>
    <t>ADA 074</t>
  </si>
  <si>
    <t>JT 12</t>
  </si>
  <si>
    <t>Kurs Eura</t>
  </si>
  <si>
    <t>Provedení</t>
  </si>
  <si>
    <t>Nalezeno</t>
  </si>
  <si>
    <t>Kategorie</t>
  </si>
  <si>
    <t>Hodiny</t>
  </si>
  <si>
    <t>Kč</t>
  </si>
  <si>
    <t>Kropáček</t>
  </si>
  <si>
    <t>Nováček</t>
  </si>
  <si>
    <t>Janáček</t>
  </si>
  <si>
    <t>Horáček</t>
  </si>
  <si>
    <t>Poplatek KDYŽ</t>
  </si>
  <si>
    <t>Rok1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</si>
</sst>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[$€-2]\ #,##0.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14" fontId="0" fillId="0" borderId="0" xfId="0" applyNumberFormat="1"/>
    <xf numFmtId="17" fontId="0" fillId="0" borderId="0" xfId="0" applyNumberFormat="1"/>
    <xf numFmtId="0" fontId="3" fillId="0" borderId="0" xfId="0" applyFont="1"/>
    <xf numFmtId="3" fontId="0" fillId="0" borderId="0" xfId="0" applyNumberFormat="1"/>
    <xf numFmtId="0" fontId="0" fillId="2" borderId="0" xfId="0" applyFill="1"/>
    <xf numFmtId="0" fontId="2" fillId="0" borderId="1" xfId="0" applyFont="1" applyBorder="1"/>
    <xf numFmtId="0" fontId="0" fillId="0" borderId="1" xfId="0" applyBorder="1"/>
    <xf numFmtId="0" fontId="3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5" fillId="0" borderId="3" xfId="0" applyFont="1" applyFill="1" applyBorder="1" applyAlignment="1">
      <alignment horizontal="left" indent="1"/>
    </xf>
    <xf numFmtId="44" fontId="5" fillId="0" borderId="3" xfId="1" applyFont="1" applyFill="1" applyBorder="1"/>
    <xf numFmtId="0" fontId="0" fillId="0" borderId="4" xfId="0" applyBorder="1"/>
    <xf numFmtId="0" fontId="5" fillId="0" borderId="4" xfId="0" applyFont="1" applyFill="1" applyBorder="1" applyAlignment="1">
      <alignment horizontal="left" indent="1"/>
    </xf>
    <xf numFmtId="44" fontId="5" fillId="0" borderId="4" xfId="1" applyFont="1" applyFill="1" applyBorder="1"/>
    <xf numFmtId="0" fontId="2" fillId="0" borderId="1" xfId="0" applyFont="1" applyFill="1" applyBorder="1"/>
    <xf numFmtId="164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2" fillId="0" borderId="0" xfId="0" applyFont="1" applyBorder="1"/>
    <xf numFmtId="44" fontId="0" fillId="0" borderId="0" xfId="0" applyNumberFormat="1"/>
    <xf numFmtId="0" fontId="3" fillId="2" borderId="5" xfId="0" applyFont="1" applyFill="1" applyBorder="1"/>
    <xf numFmtId="164" fontId="3" fillId="2" borderId="6" xfId="0" applyNumberFormat="1" applyFont="1" applyFill="1" applyBorder="1"/>
    <xf numFmtId="0" fontId="0" fillId="0" borderId="2" xfId="0" applyBorder="1"/>
    <xf numFmtId="0" fontId="0" fillId="0" borderId="9" xfId="0" applyBorder="1"/>
    <xf numFmtId="0" fontId="0" fillId="0" borderId="6" xfId="0" applyBorder="1"/>
    <xf numFmtId="166" fontId="0" fillId="0" borderId="0" xfId="0" applyNumberFormat="1" applyBorder="1"/>
    <xf numFmtId="166" fontId="0" fillId="0" borderId="7" xfId="0" applyNumberFormat="1" applyBorder="1"/>
    <xf numFmtId="166" fontId="0" fillId="0" borderId="1" xfId="0" applyNumberFormat="1" applyBorder="1"/>
    <xf numFmtId="166" fontId="0" fillId="0" borderId="8" xfId="0" applyNumberFormat="1" applyBorder="1"/>
    <xf numFmtId="0" fontId="2" fillId="0" borderId="1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ěna" xfId="1" builtinId="4"/>
    <cellStyle name="Normální" xfId="0" builtinId="0"/>
  </cellStyles>
  <dxfs count="3">
    <dxf>
      <font>
        <b/>
        <i val="0"/>
      </font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3"/>
  <sheetViews>
    <sheetView tabSelected="1" workbookViewId="0"/>
  </sheetViews>
  <sheetFormatPr defaultRowHeight="15" x14ac:dyDescent="0.25"/>
  <cols>
    <col min="3" max="3" width="11.140625" customWidth="1"/>
    <col min="5" max="5" width="14.42578125" customWidth="1"/>
    <col min="10" max="10" width="17.42578125" customWidth="1"/>
    <col min="11" max="11" width="18.5703125" bestFit="1" customWidth="1"/>
    <col min="14" max="14" width="14.140625" bestFit="1" customWidth="1"/>
    <col min="18" max="18" width="11" customWidth="1"/>
    <col min="20" max="20" width="10.5703125" customWidth="1"/>
    <col min="21" max="21" width="9.7109375" customWidth="1"/>
    <col min="22" max="22" width="10.7109375" customWidth="1"/>
  </cols>
  <sheetData>
    <row r="3" spans="2:23" x14ac:dyDescent="0.25">
      <c r="B3" s="7" t="s">
        <v>0</v>
      </c>
      <c r="C3" s="7" t="s">
        <v>1</v>
      </c>
      <c r="D3" s="7" t="s">
        <v>6</v>
      </c>
      <c r="E3" s="7" t="s">
        <v>33</v>
      </c>
      <c r="F3" s="7" t="s">
        <v>3</v>
      </c>
      <c r="G3" s="7" t="s">
        <v>2</v>
      </c>
      <c r="H3" s="7" t="s">
        <v>4</v>
      </c>
      <c r="I3" s="7" t="s">
        <v>2</v>
      </c>
      <c r="J3" s="7" t="s">
        <v>5</v>
      </c>
      <c r="K3" s="1"/>
      <c r="N3" s="1" t="s">
        <v>6</v>
      </c>
      <c r="O3" s="1" t="s">
        <v>27</v>
      </c>
      <c r="P3" s="1" t="s">
        <v>28</v>
      </c>
      <c r="Q3" s="1" t="s">
        <v>31</v>
      </c>
      <c r="R3" s="35" t="s">
        <v>27</v>
      </c>
      <c r="S3" s="35"/>
      <c r="T3" s="35" t="s">
        <v>28</v>
      </c>
      <c r="U3" s="35"/>
      <c r="V3" s="35" t="s">
        <v>31</v>
      </c>
      <c r="W3" s="35"/>
    </row>
    <row r="4" spans="2:23" x14ac:dyDescent="0.25">
      <c r="B4">
        <v>1</v>
      </c>
      <c r="C4" s="2">
        <v>42249</v>
      </c>
      <c r="D4">
        <f>MONTH(C4)</f>
        <v>9</v>
      </c>
      <c r="E4" t="s">
        <v>8</v>
      </c>
      <c r="F4" s="5">
        <v>5200</v>
      </c>
      <c r="G4">
        <v>1</v>
      </c>
      <c r="H4" s="5"/>
      <c r="J4" t="str">
        <f>_xlfn.CONCAT(IF(F4&lt;&gt;"","Výdaj","Příjem")," ",_xlfn.IFS(G4=1,"převodem",I4=1,"převodem",TRUE,"hotově"))</f>
        <v>Výdaj převodem</v>
      </c>
      <c r="R4" t="s">
        <v>29</v>
      </c>
      <c r="S4" t="s">
        <v>30</v>
      </c>
      <c r="T4" t="s">
        <v>29</v>
      </c>
      <c r="U4" t="s">
        <v>30</v>
      </c>
      <c r="V4" t="s">
        <v>29</v>
      </c>
      <c r="W4" t="s">
        <v>30</v>
      </c>
    </row>
    <row r="5" spans="2:23" x14ac:dyDescent="0.25">
      <c r="B5">
        <v>2</v>
      </c>
      <c r="C5" s="2">
        <v>42257</v>
      </c>
      <c r="D5">
        <f t="shared" ref="D5:D23" si="0">MONTH(C5)</f>
        <v>9</v>
      </c>
      <c r="E5" s="3" t="s">
        <v>7</v>
      </c>
      <c r="F5" s="5"/>
      <c r="H5" s="5">
        <v>480</v>
      </c>
      <c r="I5">
        <v>2</v>
      </c>
      <c r="J5" t="str">
        <f t="shared" ref="J5:J23" si="1">_xlfn.CONCAT(IF(F5&lt;&gt;"","Výdaj","Příjem")," ",_xlfn.IFS(G5=1,"převodem",I5=1,"převodem",TRUE,"hotově"))</f>
        <v>Příjem hotově</v>
      </c>
      <c r="N5" t="s">
        <v>24</v>
      </c>
      <c r="O5" s="5">
        <f>SUMIF(D:D,9,F:F)</f>
        <v>33350</v>
      </c>
      <c r="P5" s="5">
        <f>SUMIF(D:D,9,H:H)</f>
        <v>22100</v>
      </c>
      <c r="Q5" s="5">
        <f>O5-P5</f>
        <v>11250</v>
      </c>
      <c r="R5" s="5">
        <f>SUMIFS(F:F,G:G,1,D:D,9)</f>
        <v>31300</v>
      </c>
      <c r="S5" s="5">
        <f>SUMIFS(F:F,G:G,2,D:D,9)</f>
        <v>2050</v>
      </c>
      <c r="T5" s="5">
        <f>SUMIFS(H:H,I:I,1,D:D,9)</f>
        <v>21200</v>
      </c>
      <c r="U5" s="5">
        <f>SUMIFS(H:H,I:I,2,D:D,9)</f>
        <v>900</v>
      </c>
      <c r="V5" s="5">
        <f>R5-T5</f>
        <v>10100</v>
      </c>
      <c r="W5" s="5">
        <f>S5-U5</f>
        <v>1150</v>
      </c>
    </row>
    <row r="6" spans="2:23" x14ac:dyDescent="0.25">
      <c r="B6">
        <v>3</v>
      </c>
      <c r="C6" s="2">
        <v>42257</v>
      </c>
      <c r="D6">
        <f t="shared" si="0"/>
        <v>9</v>
      </c>
      <c r="E6" t="s">
        <v>9</v>
      </c>
      <c r="F6" s="5"/>
      <c r="H6" s="5">
        <v>12500</v>
      </c>
      <c r="I6">
        <v>1</v>
      </c>
      <c r="J6" t="str">
        <f t="shared" si="1"/>
        <v>Příjem převodem</v>
      </c>
      <c r="N6" t="s">
        <v>25</v>
      </c>
      <c r="O6" s="5">
        <f>SUMIF(D:D,10,F:F)</f>
        <v>41560</v>
      </c>
      <c r="P6" s="5">
        <f>SUMIF(D:D,10,H:H)</f>
        <v>8196</v>
      </c>
      <c r="Q6" s="5">
        <f t="shared" ref="Q6:Q7" si="2">O6-P6</f>
        <v>33364</v>
      </c>
      <c r="R6" s="5">
        <f>SUMIFS(F:F,G:G,1,D:D,10)</f>
        <v>41560</v>
      </c>
      <c r="S6" s="5">
        <f>SUMIFS(F:F,G:G,2,D:D,10)</f>
        <v>0</v>
      </c>
      <c r="T6" s="5">
        <f>SUMIFS(H:H,I:I,1,D:D,10)</f>
        <v>6656</v>
      </c>
      <c r="U6" s="5">
        <f>SUMIFS(H:H,I:I,2,D:D,10)</f>
        <v>1540</v>
      </c>
      <c r="V6" s="5">
        <f t="shared" ref="V6:V7" si="3">R6-T6</f>
        <v>34904</v>
      </c>
      <c r="W6" s="5">
        <f t="shared" ref="W6:W7" si="4">S6-U6</f>
        <v>-1540</v>
      </c>
    </row>
    <row r="7" spans="2:23" x14ac:dyDescent="0.25">
      <c r="B7">
        <v>4</v>
      </c>
      <c r="C7" s="2">
        <v>42264</v>
      </c>
      <c r="D7">
        <f t="shared" si="0"/>
        <v>9</v>
      </c>
      <c r="E7" t="s">
        <v>12</v>
      </c>
      <c r="F7" s="5">
        <v>19600</v>
      </c>
      <c r="G7">
        <v>1</v>
      </c>
      <c r="H7" s="5"/>
      <c r="J7" t="str">
        <f t="shared" si="1"/>
        <v>Výdaj převodem</v>
      </c>
      <c r="N7" t="s">
        <v>26</v>
      </c>
      <c r="O7" s="5">
        <f>SUMIF(D:D,11,F:F)</f>
        <v>2320</v>
      </c>
      <c r="P7" s="5">
        <f>SUMIF(D:D,11,H:H)</f>
        <v>15785</v>
      </c>
      <c r="Q7" s="5">
        <f t="shared" si="2"/>
        <v>-13465</v>
      </c>
      <c r="R7" s="5">
        <f>SUMIFS(F:F,G:G,1,D:D,11)</f>
        <v>1800</v>
      </c>
      <c r="S7" s="5">
        <f>SUMIFS(F:F,G:G,2,D:D,11)</f>
        <v>520</v>
      </c>
      <c r="T7" s="5">
        <f>SUMIFS(H:H,I:I,1,D:D,11)</f>
        <v>14900</v>
      </c>
      <c r="U7" s="5">
        <f>SUMIFS(H:H,I:I,2,D:D,11)</f>
        <v>885</v>
      </c>
      <c r="V7" s="5">
        <f t="shared" si="3"/>
        <v>-13100</v>
      </c>
      <c r="W7" s="5">
        <f t="shared" si="4"/>
        <v>-365</v>
      </c>
    </row>
    <row r="8" spans="2:23" x14ac:dyDescent="0.25">
      <c r="B8">
        <v>5</v>
      </c>
      <c r="C8" s="2">
        <v>42269</v>
      </c>
      <c r="D8">
        <f t="shared" si="0"/>
        <v>9</v>
      </c>
      <c r="E8" t="s">
        <v>13</v>
      </c>
      <c r="F8" s="5">
        <v>6500</v>
      </c>
      <c r="G8">
        <v>1</v>
      </c>
      <c r="H8" s="5"/>
      <c r="J8" t="str">
        <f t="shared" si="1"/>
        <v>Výdaj převodem</v>
      </c>
    </row>
    <row r="9" spans="2:23" x14ac:dyDescent="0.25">
      <c r="B9">
        <v>6</v>
      </c>
      <c r="C9" s="2">
        <v>42271</v>
      </c>
      <c r="D9">
        <f t="shared" si="0"/>
        <v>9</v>
      </c>
      <c r="E9" t="s">
        <v>14</v>
      </c>
      <c r="F9" s="5"/>
      <c r="H9" s="5">
        <v>420</v>
      </c>
      <c r="I9">
        <v>2</v>
      </c>
      <c r="J9" t="str">
        <f t="shared" si="1"/>
        <v>Příjem hotově</v>
      </c>
      <c r="N9" s="4" t="s">
        <v>32</v>
      </c>
      <c r="O9" s="5">
        <f t="shared" ref="O9:Q9" si="5">SUM(O5:O8)</f>
        <v>77230</v>
      </c>
      <c r="P9" s="5">
        <f t="shared" si="5"/>
        <v>46081</v>
      </c>
      <c r="Q9" s="5">
        <f t="shared" si="5"/>
        <v>31149</v>
      </c>
      <c r="R9" s="5">
        <f>SUM(R5:R8)</f>
        <v>74660</v>
      </c>
      <c r="S9" s="5">
        <f t="shared" ref="S9:U9" si="6">SUM(S5:S8)</f>
        <v>2570</v>
      </c>
      <c r="T9" s="5">
        <f t="shared" si="6"/>
        <v>42756</v>
      </c>
      <c r="U9" s="5">
        <f t="shared" si="6"/>
        <v>3325</v>
      </c>
      <c r="V9" s="5">
        <f t="shared" ref="V9" si="7">SUM(V5:V8)</f>
        <v>31904</v>
      </c>
      <c r="W9" s="5">
        <f t="shared" ref="W9" si="8">SUM(W5:W8)</f>
        <v>-755</v>
      </c>
    </row>
    <row r="10" spans="2:23" x14ac:dyDescent="0.25">
      <c r="B10">
        <v>7</v>
      </c>
      <c r="C10" s="2">
        <v>42276</v>
      </c>
      <c r="D10">
        <f t="shared" si="0"/>
        <v>9</v>
      </c>
      <c r="E10" t="s">
        <v>10</v>
      </c>
      <c r="F10" s="5"/>
      <c r="H10" s="5">
        <v>8700</v>
      </c>
      <c r="I10">
        <v>1</v>
      </c>
      <c r="J10" t="str">
        <f t="shared" si="1"/>
        <v>Příjem převodem</v>
      </c>
    </row>
    <row r="11" spans="2:23" x14ac:dyDescent="0.25">
      <c r="B11">
        <v>8</v>
      </c>
      <c r="C11" s="2">
        <v>42276</v>
      </c>
      <c r="D11">
        <f t="shared" si="0"/>
        <v>9</v>
      </c>
      <c r="E11" s="3" t="s">
        <v>15</v>
      </c>
      <c r="F11" s="5">
        <v>1200</v>
      </c>
      <c r="G11">
        <v>2</v>
      </c>
      <c r="H11" s="5"/>
      <c r="J11" t="str">
        <f t="shared" si="1"/>
        <v>Výdaj hotově</v>
      </c>
    </row>
    <row r="12" spans="2:23" x14ac:dyDescent="0.25">
      <c r="B12">
        <v>9</v>
      </c>
      <c r="C12" s="2">
        <v>42277</v>
      </c>
      <c r="D12">
        <f t="shared" si="0"/>
        <v>9</v>
      </c>
      <c r="E12" s="3" t="s">
        <v>16</v>
      </c>
      <c r="F12" s="5">
        <v>850</v>
      </c>
      <c r="G12">
        <v>2</v>
      </c>
      <c r="H12" s="5"/>
      <c r="J12" t="str">
        <f t="shared" si="1"/>
        <v>Výdaj hotově</v>
      </c>
    </row>
    <row r="13" spans="2:23" x14ac:dyDescent="0.25">
      <c r="B13">
        <v>10</v>
      </c>
      <c r="C13" s="2">
        <v>42278</v>
      </c>
      <c r="D13">
        <f t="shared" si="0"/>
        <v>10</v>
      </c>
      <c r="E13" t="s">
        <v>17</v>
      </c>
      <c r="F13" s="5">
        <v>11200</v>
      </c>
      <c r="G13">
        <v>1</v>
      </c>
      <c r="H13" s="5"/>
      <c r="J13" t="str">
        <f t="shared" si="1"/>
        <v>Výdaj převodem</v>
      </c>
    </row>
    <row r="14" spans="2:23" x14ac:dyDescent="0.25">
      <c r="B14">
        <v>11</v>
      </c>
      <c r="C14" s="2">
        <v>42285</v>
      </c>
      <c r="D14">
        <f t="shared" si="0"/>
        <v>10</v>
      </c>
      <c r="E14" t="s">
        <v>11</v>
      </c>
      <c r="F14" s="5"/>
      <c r="H14" s="5">
        <v>5400</v>
      </c>
      <c r="I14">
        <v>1</v>
      </c>
      <c r="J14" t="str">
        <f t="shared" si="1"/>
        <v>Příjem převodem</v>
      </c>
    </row>
    <row r="15" spans="2:23" x14ac:dyDescent="0.25">
      <c r="B15">
        <v>12</v>
      </c>
      <c r="C15" s="2">
        <v>42289</v>
      </c>
      <c r="D15">
        <f t="shared" si="0"/>
        <v>10</v>
      </c>
      <c r="E15" t="s">
        <v>18</v>
      </c>
      <c r="F15" s="5"/>
      <c r="H15" s="5">
        <v>1256</v>
      </c>
      <c r="I15">
        <v>1</v>
      </c>
      <c r="J15" t="str">
        <f t="shared" si="1"/>
        <v>Příjem převodem</v>
      </c>
    </row>
    <row r="16" spans="2:23" x14ac:dyDescent="0.25">
      <c r="B16">
        <v>13</v>
      </c>
      <c r="C16" s="2">
        <v>42292</v>
      </c>
      <c r="D16">
        <f t="shared" si="0"/>
        <v>10</v>
      </c>
      <c r="E16" t="s">
        <v>13</v>
      </c>
      <c r="F16" s="5">
        <v>24900</v>
      </c>
      <c r="G16">
        <v>1</v>
      </c>
      <c r="H16" s="5"/>
      <c r="J16" t="str">
        <f t="shared" si="1"/>
        <v>Výdaj převodem</v>
      </c>
    </row>
    <row r="17" spans="2:10" x14ac:dyDescent="0.25">
      <c r="B17">
        <v>14</v>
      </c>
      <c r="C17" s="2">
        <v>42295</v>
      </c>
      <c r="D17">
        <f t="shared" si="0"/>
        <v>10</v>
      </c>
      <c r="E17" t="s">
        <v>17</v>
      </c>
      <c r="F17" s="5">
        <v>5460</v>
      </c>
      <c r="G17">
        <v>1</v>
      </c>
      <c r="H17" s="5"/>
      <c r="J17" t="str">
        <f t="shared" si="1"/>
        <v>Výdaj převodem</v>
      </c>
    </row>
    <row r="18" spans="2:10" x14ac:dyDescent="0.25">
      <c r="B18">
        <v>15</v>
      </c>
      <c r="C18" s="2">
        <v>42299</v>
      </c>
      <c r="D18">
        <f t="shared" si="0"/>
        <v>10</v>
      </c>
      <c r="E18" s="3" t="s">
        <v>16</v>
      </c>
      <c r="F18" s="5"/>
      <c r="H18" s="5">
        <v>1540</v>
      </c>
      <c r="I18">
        <v>2</v>
      </c>
      <c r="J18" t="str">
        <f t="shared" si="1"/>
        <v>Příjem hotově</v>
      </c>
    </row>
    <row r="19" spans="2:10" x14ac:dyDescent="0.25">
      <c r="B19">
        <v>16</v>
      </c>
      <c r="C19" s="2">
        <v>42311</v>
      </c>
      <c r="D19">
        <f t="shared" si="0"/>
        <v>11</v>
      </c>
      <c r="E19" s="3" t="s">
        <v>20</v>
      </c>
      <c r="F19" s="5"/>
      <c r="H19" s="5">
        <v>295</v>
      </c>
      <c r="I19">
        <v>2</v>
      </c>
      <c r="J19" t="str">
        <f t="shared" si="1"/>
        <v>Příjem hotově</v>
      </c>
    </row>
    <row r="20" spans="2:10" x14ac:dyDescent="0.25">
      <c r="B20">
        <v>17</v>
      </c>
      <c r="C20" s="2">
        <v>42326</v>
      </c>
      <c r="D20">
        <f t="shared" si="0"/>
        <v>11</v>
      </c>
      <c r="E20" s="3" t="s">
        <v>21</v>
      </c>
      <c r="F20" s="5">
        <v>520</v>
      </c>
      <c r="G20">
        <v>2</v>
      </c>
      <c r="H20" s="5"/>
      <c r="J20" t="str">
        <f t="shared" si="1"/>
        <v>Výdaj hotově</v>
      </c>
    </row>
    <row r="21" spans="2:10" x14ac:dyDescent="0.25">
      <c r="B21">
        <v>18</v>
      </c>
      <c r="C21" s="2">
        <v>42327</v>
      </c>
      <c r="D21">
        <f t="shared" si="0"/>
        <v>11</v>
      </c>
      <c r="E21" t="s">
        <v>19</v>
      </c>
      <c r="F21" s="5"/>
      <c r="H21" s="5">
        <v>14900</v>
      </c>
      <c r="I21">
        <v>1</v>
      </c>
      <c r="J21" t="str">
        <f t="shared" si="1"/>
        <v>Příjem převodem</v>
      </c>
    </row>
    <row r="22" spans="2:10" x14ac:dyDescent="0.25">
      <c r="B22">
        <v>19</v>
      </c>
      <c r="C22" s="2">
        <v>42332</v>
      </c>
      <c r="D22">
        <f t="shared" si="0"/>
        <v>11</v>
      </c>
      <c r="E22" t="s">
        <v>22</v>
      </c>
      <c r="F22" s="5">
        <v>1800</v>
      </c>
      <c r="G22">
        <v>1</v>
      </c>
      <c r="H22" s="5"/>
      <c r="J22" t="str">
        <f t="shared" si="1"/>
        <v>Výdaj převodem</v>
      </c>
    </row>
    <row r="23" spans="2:10" x14ac:dyDescent="0.25">
      <c r="B23">
        <v>20</v>
      </c>
      <c r="C23" s="2">
        <v>42335</v>
      </c>
      <c r="D23">
        <f t="shared" si="0"/>
        <v>11</v>
      </c>
      <c r="E23" s="3" t="s">
        <v>23</v>
      </c>
      <c r="F23" s="5"/>
      <c r="H23" s="5">
        <v>590</v>
      </c>
      <c r="I23">
        <v>2</v>
      </c>
      <c r="J23" t="str">
        <f t="shared" si="1"/>
        <v>Příjem hotově</v>
      </c>
    </row>
  </sheetData>
  <mergeCells count="3">
    <mergeCell ref="R3:S3"/>
    <mergeCell ref="T3:U3"/>
    <mergeCell ref="V3:W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O95"/>
  <sheetViews>
    <sheetView workbookViewId="0"/>
  </sheetViews>
  <sheetFormatPr defaultRowHeight="15" x14ac:dyDescent="0.25"/>
  <cols>
    <col min="2" max="2" width="11.28515625" customWidth="1"/>
    <col min="4" max="4" width="10.7109375" bestFit="1" customWidth="1"/>
    <col min="5" max="5" width="14.7109375" customWidth="1"/>
    <col min="6" max="6" width="10.85546875" customWidth="1"/>
    <col min="15" max="15" width="10.140625" bestFit="1" customWidth="1"/>
  </cols>
  <sheetData>
    <row r="3" spans="2:15" x14ac:dyDescent="0.25">
      <c r="B3" s="7" t="s">
        <v>1</v>
      </c>
      <c r="C3" s="7" t="s">
        <v>34</v>
      </c>
      <c r="D3" s="7" t="s">
        <v>35</v>
      </c>
      <c r="E3" s="7" t="s">
        <v>36</v>
      </c>
      <c r="F3" s="8"/>
      <c r="O3" s="1" t="s">
        <v>37</v>
      </c>
    </row>
    <row r="4" spans="2:15" x14ac:dyDescent="0.25">
      <c r="B4" s="2">
        <v>43739</v>
      </c>
      <c r="C4">
        <f>WEEKDAY(B4,2)</f>
        <v>2</v>
      </c>
      <c r="D4">
        <f t="shared" ref="D4:D35" si="0">_xlfn.ISOWEEKNUM(B4)</f>
        <v>40</v>
      </c>
      <c r="E4" s="6">
        <f>NETWORKDAYS(B4,B34,Svátky)</f>
        <v>22</v>
      </c>
      <c r="F4">
        <f t="shared" ref="F4:F35" si="1">IFERROR(VLOOKUP(B4,Svátky,1,0),0)</f>
        <v>0</v>
      </c>
    </row>
    <row r="5" spans="2:15" x14ac:dyDescent="0.25">
      <c r="B5" s="2">
        <v>43740</v>
      </c>
      <c r="C5">
        <f t="shared" ref="C5:C68" si="2">WEEKDAY(B5,2)</f>
        <v>3</v>
      </c>
      <c r="D5">
        <f t="shared" si="0"/>
        <v>40</v>
      </c>
      <c r="F5">
        <f t="shared" si="1"/>
        <v>0</v>
      </c>
      <c r="O5" s="2">
        <v>43766</v>
      </c>
    </row>
    <row r="6" spans="2:15" x14ac:dyDescent="0.25">
      <c r="B6" s="2">
        <v>43741</v>
      </c>
      <c r="C6">
        <f t="shared" si="2"/>
        <v>4</v>
      </c>
      <c r="D6">
        <f t="shared" si="0"/>
        <v>40</v>
      </c>
      <c r="F6">
        <f t="shared" si="1"/>
        <v>0</v>
      </c>
      <c r="O6" s="2">
        <v>43786</v>
      </c>
    </row>
    <row r="7" spans="2:15" x14ac:dyDescent="0.25">
      <c r="B7" s="2">
        <v>43742</v>
      </c>
      <c r="C7">
        <f t="shared" si="2"/>
        <v>5</v>
      </c>
      <c r="D7">
        <f t="shared" si="0"/>
        <v>40</v>
      </c>
      <c r="F7">
        <f t="shared" si="1"/>
        <v>0</v>
      </c>
      <c r="O7" s="2">
        <v>43823</v>
      </c>
    </row>
    <row r="8" spans="2:15" x14ac:dyDescent="0.25">
      <c r="B8" s="2">
        <v>43743</v>
      </c>
      <c r="C8">
        <f t="shared" si="2"/>
        <v>6</v>
      </c>
      <c r="D8">
        <f t="shared" si="0"/>
        <v>40</v>
      </c>
      <c r="F8">
        <f t="shared" si="1"/>
        <v>0</v>
      </c>
      <c r="O8" s="2">
        <v>43824</v>
      </c>
    </row>
    <row r="9" spans="2:15" x14ac:dyDescent="0.25">
      <c r="B9" s="2">
        <v>43744</v>
      </c>
      <c r="C9">
        <f t="shared" si="2"/>
        <v>7</v>
      </c>
      <c r="D9">
        <f t="shared" si="0"/>
        <v>40</v>
      </c>
      <c r="F9">
        <f t="shared" si="1"/>
        <v>0</v>
      </c>
      <c r="O9" s="2">
        <v>43825</v>
      </c>
    </row>
    <row r="10" spans="2:15" x14ac:dyDescent="0.25">
      <c r="B10" s="2">
        <v>43745</v>
      </c>
      <c r="C10">
        <f t="shared" si="2"/>
        <v>1</v>
      </c>
      <c r="D10">
        <f t="shared" si="0"/>
        <v>41</v>
      </c>
      <c r="F10">
        <f t="shared" si="1"/>
        <v>0</v>
      </c>
    </row>
    <row r="11" spans="2:15" x14ac:dyDescent="0.25">
      <c r="B11" s="2">
        <v>43746</v>
      </c>
      <c r="C11">
        <f t="shared" si="2"/>
        <v>2</v>
      </c>
      <c r="D11">
        <f t="shared" si="0"/>
        <v>41</v>
      </c>
      <c r="F11">
        <f t="shared" si="1"/>
        <v>0</v>
      </c>
    </row>
    <row r="12" spans="2:15" x14ac:dyDescent="0.25">
      <c r="B12" s="2">
        <v>43747</v>
      </c>
      <c r="C12">
        <f t="shared" si="2"/>
        <v>3</v>
      </c>
      <c r="D12">
        <f t="shared" si="0"/>
        <v>41</v>
      </c>
      <c r="F12">
        <f t="shared" si="1"/>
        <v>0</v>
      </c>
    </row>
    <row r="13" spans="2:15" x14ac:dyDescent="0.25">
      <c r="B13" s="2">
        <v>43748</v>
      </c>
      <c r="C13">
        <f t="shared" si="2"/>
        <v>4</v>
      </c>
      <c r="D13">
        <f t="shared" si="0"/>
        <v>41</v>
      </c>
      <c r="F13">
        <f t="shared" si="1"/>
        <v>0</v>
      </c>
    </row>
    <row r="14" spans="2:15" x14ac:dyDescent="0.25">
      <c r="B14" s="2">
        <v>43749</v>
      </c>
      <c r="C14">
        <f t="shared" si="2"/>
        <v>5</v>
      </c>
      <c r="D14">
        <f t="shared" si="0"/>
        <v>41</v>
      </c>
      <c r="F14">
        <f t="shared" si="1"/>
        <v>0</v>
      </c>
    </row>
    <row r="15" spans="2:15" x14ac:dyDescent="0.25">
      <c r="B15" s="2">
        <v>43750</v>
      </c>
      <c r="C15">
        <f t="shared" si="2"/>
        <v>6</v>
      </c>
      <c r="D15">
        <f t="shared" si="0"/>
        <v>41</v>
      </c>
      <c r="F15">
        <f t="shared" si="1"/>
        <v>0</v>
      </c>
    </row>
    <row r="16" spans="2:15" x14ac:dyDescent="0.25">
      <c r="B16" s="2">
        <v>43751</v>
      </c>
      <c r="C16">
        <f t="shared" si="2"/>
        <v>7</v>
      </c>
      <c r="D16">
        <f t="shared" si="0"/>
        <v>41</v>
      </c>
      <c r="F16">
        <f t="shared" si="1"/>
        <v>0</v>
      </c>
    </row>
    <row r="17" spans="2:6" x14ac:dyDescent="0.25">
      <c r="B17" s="2">
        <v>43752</v>
      </c>
      <c r="C17">
        <f t="shared" si="2"/>
        <v>1</v>
      </c>
      <c r="D17">
        <f t="shared" si="0"/>
        <v>42</v>
      </c>
      <c r="F17">
        <f t="shared" si="1"/>
        <v>0</v>
      </c>
    </row>
    <row r="18" spans="2:6" x14ac:dyDescent="0.25">
      <c r="B18" s="2">
        <v>43753</v>
      </c>
      <c r="C18">
        <f t="shared" si="2"/>
        <v>2</v>
      </c>
      <c r="D18">
        <f t="shared" si="0"/>
        <v>42</v>
      </c>
      <c r="F18">
        <f t="shared" si="1"/>
        <v>0</v>
      </c>
    </row>
    <row r="19" spans="2:6" x14ac:dyDescent="0.25">
      <c r="B19" s="2">
        <v>43754</v>
      </c>
      <c r="C19">
        <f t="shared" si="2"/>
        <v>3</v>
      </c>
      <c r="D19">
        <f t="shared" si="0"/>
        <v>42</v>
      </c>
      <c r="F19">
        <f t="shared" si="1"/>
        <v>0</v>
      </c>
    </row>
    <row r="20" spans="2:6" x14ac:dyDescent="0.25">
      <c r="B20" s="2">
        <v>43755</v>
      </c>
      <c r="C20">
        <f t="shared" si="2"/>
        <v>4</v>
      </c>
      <c r="D20">
        <f t="shared" si="0"/>
        <v>42</v>
      </c>
      <c r="F20">
        <f t="shared" si="1"/>
        <v>0</v>
      </c>
    </row>
    <row r="21" spans="2:6" x14ac:dyDescent="0.25">
      <c r="B21" s="2">
        <v>43756</v>
      </c>
      <c r="C21">
        <f t="shared" si="2"/>
        <v>5</v>
      </c>
      <c r="D21">
        <f t="shared" si="0"/>
        <v>42</v>
      </c>
      <c r="F21">
        <f t="shared" si="1"/>
        <v>0</v>
      </c>
    </row>
    <row r="22" spans="2:6" x14ac:dyDescent="0.25">
      <c r="B22" s="2">
        <v>43757</v>
      </c>
      <c r="C22">
        <f t="shared" si="2"/>
        <v>6</v>
      </c>
      <c r="D22">
        <f t="shared" si="0"/>
        <v>42</v>
      </c>
      <c r="F22">
        <f t="shared" si="1"/>
        <v>0</v>
      </c>
    </row>
    <row r="23" spans="2:6" x14ac:dyDescent="0.25">
      <c r="B23" s="2">
        <v>43758</v>
      </c>
      <c r="C23">
        <f t="shared" si="2"/>
        <v>7</v>
      </c>
      <c r="D23">
        <f t="shared" si="0"/>
        <v>42</v>
      </c>
      <c r="F23">
        <f t="shared" si="1"/>
        <v>0</v>
      </c>
    </row>
    <row r="24" spans="2:6" x14ac:dyDescent="0.25">
      <c r="B24" s="2">
        <v>43759</v>
      </c>
      <c r="C24">
        <f t="shared" si="2"/>
        <v>1</v>
      </c>
      <c r="D24">
        <f t="shared" si="0"/>
        <v>43</v>
      </c>
      <c r="F24">
        <f t="shared" si="1"/>
        <v>0</v>
      </c>
    </row>
    <row r="25" spans="2:6" x14ac:dyDescent="0.25">
      <c r="B25" s="2">
        <v>43760</v>
      </c>
      <c r="C25">
        <f t="shared" si="2"/>
        <v>2</v>
      </c>
      <c r="D25">
        <f t="shared" si="0"/>
        <v>43</v>
      </c>
      <c r="F25">
        <f t="shared" si="1"/>
        <v>0</v>
      </c>
    </row>
    <row r="26" spans="2:6" x14ac:dyDescent="0.25">
      <c r="B26" s="2">
        <v>43761</v>
      </c>
      <c r="C26">
        <f t="shared" si="2"/>
        <v>3</v>
      </c>
      <c r="D26">
        <f t="shared" si="0"/>
        <v>43</v>
      </c>
      <c r="F26">
        <f t="shared" si="1"/>
        <v>0</v>
      </c>
    </row>
    <row r="27" spans="2:6" x14ac:dyDescent="0.25">
      <c r="B27" s="2">
        <v>43762</v>
      </c>
      <c r="C27">
        <f t="shared" si="2"/>
        <v>4</v>
      </c>
      <c r="D27">
        <f t="shared" si="0"/>
        <v>43</v>
      </c>
      <c r="F27">
        <f t="shared" si="1"/>
        <v>0</v>
      </c>
    </row>
    <row r="28" spans="2:6" x14ac:dyDescent="0.25">
      <c r="B28" s="2">
        <v>43763</v>
      </c>
      <c r="C28">
        <f t="shared" si="2"/>
        <v>5</v>
      </c>
      <c r="D28">
        <f t="shared" si="0"/>
        <v>43</v>
      </c>
      <c r="F28">
        <f t="shared" si="1"/>
        <v>0</v>
      </c>
    </row>
    <row r="29" spans="2:6" x14ac:dyDescent="0.25">
      <c r="B29" s="2">
        <v>43764</v>
      </c>
      <c r="C29">
        <f t="shared" si="2"/>
        <v>6</v>
      </c>
      <c r="D29">
        <f t="shared" si="0"/>
        <v>43</v>
      </c>
      <c r="F29">
        <f t="shared" si="1"/>
        <v>0</v>
      </c>
    </row>
    <row r="30" spans="2:6" x14ac:dyDescent="0.25">
      <c r="B30" s="2">
        <v>43765</v>
      </c>
      <c r="C30">
        <f t="shared" si="2"/>
        <v>7</v>
      </c>
      <c r="D30">
        <f t="shared" si="0"/>
        <v>43</v>
      </c>
      <c r="F30">
        <f t="shared" si="1"/>
        <v>0</v>
      </c>
    </row>
    <row r="31" spans="2:6" x14ac:dyDescent="0.25">
      <c r="B31" s="2">
        <v>43766</v>
      </c>
      <c r="C31">
        <f t="shared" si="2"/>
        <v>1</v>
      </c>
      <c r="D31">
        <f t="shared" si="0"/>
        <v>44</v>
      </c>
      <c r="F31">
        <f t="shared" si="1"/>
        <v>43766</v>
      </c>
    </row>
    <row r="32" spans="2:6" x14ac:dyDescent="0.25">
      <c r="B32" s="2">
        <v>43767</v>
      </c>
      <c r="C32">
        <f t="shared" si="2"/>
        <v>2</v>
      </c>
      <c r="D32">
        <f t="shared" si="0"/>
        <v>44</v>
      </c>
      <c r="F32">
        <f t="shared" si="1"/>
        <v>0</v>
      </c>
    </row>
    <row r="33" spans="2:6" x14ac:dyDescent="0.25">
      <c r="B33" s="2">
        <v>43768</v>
      </c>
      <c r="C33">
        <f t="shared" si="2"/>
        <v>3</v>
      </c>
      <c r="D33">
        <f t="shared" si="0"/>
        <v>44</v>
      </c>
      <c r="F33">
        <f t="shared" si="1"/>
        <v>0</v>
      </c>
    </row>
    <row r="34" spans="2:6" x14ac:dyDescent="0.25">
      <c r="B34" s="2">
        <v>43769</v>
      </c>
      <c r="C34">
        <f t="shared" si="2"/>
        <v>4</v>
      </c>
      <c r="D34">
        <f t="shared" si="0"/>
        <v>44</v>
      </c>
      <c r="F34">
        <f t="shared" si="1"/>
        <v>0</v>
      </c>
    </row>
    <row r="35" spans="2:6" x14ac:dyDescent="0.25">
      <c r="B35" s="2">
        <v>43770</v>
      </c>
      <c r="C35">
        <f t="shared" si="2"/>
        <v>5</v>
      </c>
      <c r="D35">
        <f t="shared" si="0"/>
        <v>44</v>
      </c>
      <c r="E35" s="6">
        <f>NETWORKDAYS(B35,B64,Svátky)</f>
        <v>21</v>
      </c>
      <c r="F35">
        <f t="shared" si="1"/>
        <v>0</v>
      </c>
    </row>
    <row r="36" spans="2:6" x14ac:dyDescent="0.25">
      <c r="B36" s="2">
        <v>43771</v>
      </c>
      <c r="C36">
        <f t="shared" si="2"/>
        <v>6</v>
      </c>
      <c r="D36">
        <f t="shared" ref="D36:D67" si="3">_xlfn.ISOWEEKNUM(B36)</f>
        <v>44</v>
      </c>
      <c r="F36">
        <f t="shared" ref="F36:F67" si="4">IFERROR(VLOOKUP(B36,Svátky,1,0),0)</f>
        <v>0</v>
      </c>
    </row>
    <row r="37" spans="2:6" x14ac:dyDescent="0.25">
      <c r="B37" s="2">
        <v>43772</v>
      </c>
      <c r="C37">
        <f t="shared" si="2"/>
        <v>7</v>
      </c>
      <c r="D37">
        <f t="shared" si="3"/>
        <v>44</v>
      </c>
      <c r="F37">
        <f t="shared" si="4"/>
        <v>0</v>
      </c>
    </row>
    <row r="38" spans="2:6" x14ac:dyDescent="0.25">
      <c r="B38" s="2">
        <v>43773</v>
      </c>
      <c r="C38">
        <f t="shared" si="2"/>
        <v>1</v>
      </c>
      <c r="D38">
        <f t="shared" si="3"/>
        <v>45</v>
      </c>
      <c r="F38">
        <f t="shared" si="4"/>
        <v>0</v>
      </c>
    </row>
    <row r="39" spans="2:6" x14ac:dyDescent="0.25">
      <c r="B39" s="2">
        <v>43774</v>
      </c>
      <c r="C39">
        <f t="shared" si="2"/>
        <v>2</v>
      </c>
      <c r="D39">
        <f t="shared" si="3"/>
        <v>45</v>
      </c>
      <c r="F39">
        <f t="shared" si="4"/>
        <v>0</v>
      </c>
    </row>
    <row r="40" spans="2:6" x14ac:dyDescent="0.25">
      <c r="B40" s="2">
        <v>43775</v>
      </c>
      <c r="C40">
        <f t="shared" si="2"/>
        <v>3</v>
      </c>
      <c r="D40">
        <f t="shared" si="3"/>
        <v>45</v>
      </c>
      <c r="F40">
        <f t="shared" si="4"/>
        <v>0</v>
      </c>
    </row>
    <row r="41" spans="2:6" x14ac:dyDescent="0.25">
      <c r="B41" s="2">
        <v>43776</v>
      </c>
      <c r="C41">
        <f t="shared" si="2"/>
        <v>4</v>
      </c>
      <c r="D41">
        <f t="shared" si="3"/>
        <v>45</v>
      </c>
      <c r="F41">
        <f t="shared" si="4"/>
        <v>0</v>
      </c>
    </row>
    <row r="42" spans="2:6" x14ac:dyDescent="0.25">
      <c r="B42" s="2">
        <v>43777</v>
      </c>
      <c r="C42">
        <f t="shared" si="2"/>
        <v>5</v>
      </c>
      <c r="D42">
        <f t="shared" si="3"/>
        <v>45</v>
      </c>
      <c r="F42">
        <f t="shared" si="4"/>
        <v>0</v>
      </c>
    </row>
    <row r="43" spans="2:6" x14ac:dyDescent="0.25">
      <c r="B43" s="2">
        <v>43778</v>
      </c>
      <c r="C43">
        <f t="shared" si="2"/>
        <v>6</v>
      </c>
      <c r="D43">
        <f t="shared" si="3"/>
        <v>45</v>
      </c>
      <c r="F43">
        <f t="shared" si="4"/>
        <v>0</v>
      </c>
    </row>
    <row r="44" spans="2:6" x14ac:dyDescent="0.25">
      <c r="B44" s="2">
        <v>43779</v>
      </c>
      <c r="C44">
        <f t="shared" si="2"/>
        <v>7</v>
      </c>
      <c r="D44">
        <f t="shared" si="3"/>
        <v>45</v>
      </c>
      <c r="F44">
        <f t="shared" si="4"/>
        <v>0</v>
      </c>
    </row>
    <row r="45" spans="2:6" x14ac:dyDescent="0.25">
      <c r="B45" s="2">
        <v>43780</v>
      </c>
      <c r="C45">
        <f t="shared" si="2"/>
        <v>1</v>
      </c>
      <c r="D45">
        <f t="shared" si="3"/>
        <v>46</v>
      </c>
      <c r="F45">
        <f t="shared" si="4"/>
        <v>0</v>
      </c>
    </row>
    <row r="46" spans="2:6" x14ac:dyDescent="0.25">
      <c r="B46" s="2">
        <v>43781</v>
      </c>
      <c r="C46">
        <f t="shared" si="2"/>
        <v>2</v>
      </c>
      <c r="D46">
        <f t="shared" si="3"/>
        <v>46</v>
      </c>
      <c r="F46">
        <f t="shared" si="4"/>
        <v>0</v>
      </c>
    </row>
    <row r="47" spans="2:6" x14ac:dyDescent="0.25">
      <c r="B47" s="2">
        <v>43782</v>
      </c>
      <c r="C47">
        <f t="shared" si="2"/>
        <v>3</v>
      </c>
      <c r="D47">
        <f t="shared" si="3"/>
        <v>46</v>
      </c>
      <c r="F47">
        <f t="shared" si="4"/>
        <v>0</v>
      </c>
    </row>
    <row r="48" spans="2:6" x14ac:dyDescent="0.25">
      <c r="B48" s="2">
        <v>43783</v>
      </c>
      <c r="C48">
        <f t="shared" si="2"/>
        <v>4</v>
      </c>
      <c r="D48">
        <f t="shared" si="3"/>
        <v>46</v>
      </c>
      <c r="F48">
        <f t="shared" si="4"/>
        <v>0</v>
      </c>
    </row>
    <row r="49" spans="2:6" x14ac:dyDescent="0.25">
      <c r="B49" s="2">
        <v>43784</v>
      </c>
      <c r="C49">
        <f t="shared" si="2"/>
        <v>5</v>
      </c>
      <c r="D49">
        <f t="shared" si="3"/>
        <v>46</v>
      </c>
      <c r="F49">
        <f t="shared" si="4"/>
        <v>0</v>
      </c>
    </row>
    <row r="50" spans="2:6" x14ac:dyDescent="0.25">
      <c r="B50" s="2">
        <v>43785</v>
      </c>
      <c r="C50">
        <f t="shared" si="2"/>
        <v>6</v>
      </c>
      <c r="D50">
        <f t="shared" si="3"/>
        <v>46</v>
      </c>
      <c r="F50">
        <f t="shared" si="4"/>
        <v>0</v>
      </c>
    </row>
    <row r="51" spans="2:6" x14ac:dyDescent="0.25">
      <c r="B51" s="2">
        <v>43786</v>
      </c>
      <c r="C51">
        <f t="shared" si="2"/>
        <v>7</v>
      </c>
      <c r="D51">
        <f t="shared" si="3"/>
        <v>46</v>
      </c>
      <c r="F51">
        <f t="shared" si="4"/>
        <v>43786</v>
      </c>
    </row>
    <row r="52" spans="2:6" x14ac:dyDescent="0.25">
      <c r="B52" s="2">
        <v>43787</v>
      </c>
      <c r="C52">
        <f t="shared" si="2"/>
        <v>1</v>
      </c>
      <c r="D52">
        <f t="shared" si="3"/>
        <v>47</v>
      </c>
      <c r="F52">
        <f t="shared" si="4"/>
        <v>0</v>
      </c>
    </row>
    <row r="53" spans="2:6" x14ac:dyDescent="0.25">
      <c r="B53" s="2">
        <v>43788</v>
      </c>
      <c r="C53">
        <f t="shared" si="2"/>
        <v>2</v>
      </c>
      <c r="D53">
        <f t="shared" si="3"/>
        <v>47</v>
      </c>
      <c r="F53">
        <f t="shared" si="4"/>
        <v>0</v>
      </c>
    </row>
    <row r="54" spans="2:6" x14ac:dyDescent="0.25">
      <c r="B54" s="2">
        <v>43789</v>
      </c>
      <c r="C54">
        <f t="shared" si="2"/>
        <v>3</v>
      </c>
      <c r="D54">
        <f t="shared" si="3"/>
        <v>47</v>
      </c>
      <c r="F54">
        <f t="shared" si="4"/>
        <v>0</v>
      </c>
    </row>
    <row r="55" spans="2:6" x14ac:dyDescent="0.25">
      <c r="B55" s="2">
        <v>43790</v>
      </c>
      <c r="C55">
        <f t="shared" si="2"/>
        <v>4</v>
      </c>
      <c r="D55">
        <f t="shared" si="3"/>
        <v>47</v>
      </c>
      <c r="F55">
        <f t="shared" si="4"/>
        <v>0</v>
      </c>
    </row>
    <row r="56" spans="2:6" x14ac:dyDescent="0.25">
      <c r="B56" s="2">
        <v>43791</v>
      </c>
      <c r="C56">
        <f t="shared" si="2"/>
        <v>5</v>
      </c>
      <c r="D56">
        <f t="shared" si="3"/>
        <v>47</v>
      </c>
      <c r="F56">
        <f t="shared" si="4"/>
        <v>0</v>
      </c>
    </row>
    <row r="57" spans="2:6" x14ac:dyDescent="0.25">
      <c r="B57" s="2">
        <v>43792</v>
      </c>
      <c r="C57">
        <f t="shared" si="2"/>
        <v>6</v>
      </c>
      <c r="D57">
        <f t="shared" si="3"/>
        <v>47</v>
      </c>
      <c r="F57">
        <f t="shared" si="4"/>
        <v>0</v>
      </c>
    </row>
    <row r="58" spans="2:6" x14ac:dyDescent="0.25">
      <c r="B58" s="2">
        <v>43793</v>
      </c>
      <c r="C58">
        <f t="shared" si="2"/>
        <v>7</v>
      </c>
      <c r="D58">
        <f t="shared" si="3"/>
        <v>47</v>
      </c>
      <c r="F58">
        <f t="shared" si="4"/>
        <v>0</v>
      </c>
    </row>
    <row r="59" spans="2:6" x14ac:dyDescent="0.25">
      <c r="B59" s="2">
        <v>43794</v>
      </c>
      <c r="C59">
        <f t="shared" si="2"/>
        <v>1</v>
      </c>
      <c r="D59">
        <f t="shared" si="3"/>
        <v>48</v>
      </c>
      <c r="F59">
        <f t="shared" si="4"/>
        <v>0</v>
      </c>
    </row>
    <row r="60" spans="2:6" x14ac:dyDescent="0.25">
      <c r="B60" s="2">
        <v>43795</v>
      </c>
      <c r="C60">
        <f t="shared" si="2"/>
        <v>2</v>
      </c>
      <c r="D60">
        <f t="shared" si="3"/>
        <v>48</v>
      </c>
      <c r="F60">
        <f t="shared" si="4"/>
        <v>0</v>
      </c>
    </row>
    <row r="61" spans="2:6" x14ac:dyDescent="0.25">
      <c r="B61" s="2">
        <v>43796</v>
      </c>
      <c r="C61">
        <f t="shared" si="2"/>
        <v>3</v>
      </c>
      <c r="D61">
        <f t="shared" si="3"/>
        <v>48</v>
      </c>
      <c r="F61">
        <f t="shared" si="4"/>
        <v>0</v>
      </c>
    </row>
    <row r="62" spans="2:6" x14ac:dyDescent="0.25">
      <c r="B62" s="2">
        <v>43797</v>
      </c>
      <c r="C62">
        <f t="shared" si="2"/>
        <v>4</v>
      </c>
      <c r="D62">
        <f t="shared" si="3"/>
        <v>48</v>
      </c>
      <c r="F62">
        <f t="shared" si="4"/>
        <v>0</v>
      </c>
    </row>
    <row r="63" spans="2:6" x14ac:dyDescent="0.25">
      <c r="B63" s="2">
        <v>43798</v>
      </c>
      <c r="C63">
        <f t="shared" si="2"/>
        <v>5</v>
      </c>
      <c r="D63">
        <f t="shared" si="3"/>
        <v>48</v>
      </c>
      <c r="F63">
        <f t="shared" si="4"/>
        <v>0</v>
      </c>
    </row>
    <row r="64" spans="2:6" x14ac:dyDescent="0.25">
      <c r="B64" s="2">
        <v>43799</v>
      </c>
      <c r="C64">
        <f t="shared" si="2"/>
        <v>6</v>
      </c>
      <c r="D64">
        <f t="shared" si="3"/>
        <v>48</v>
      </c>
      <c r="F64">
        <f t="shared" si="4"/>
        <v>0</v>
      </c>
    </row>
    <row r="65" spans="2:6" x14ac:dyDescent="0.25">
      <c r="B65" s="2">
        <v>43800</v>
      </c>
      <c r="C65">
        <f t="shared" si="2"/>
        <v>7</v>
      </c>
      <c r="D65">
        <f t="shared" si="3"/>
        <v>48</v>
      </c>
      <c r="E65" s="6">
        <f>NETWORKDAYS(B65,B95,Svátky)</f>
        <v>19</v>
      </c>
      <c r="F65">
        <f t="shared" si="4"/>
        <v>0</v>
      </c>
    </row>
    <row r="66" spans="2:6" x14ac:dyDescent="0.25">
      <c r="B66" s="2">
        <v>43801</v>
      </c>
      <c r="C66">
        <f t="shared" si="2"/>
        <v>1</v>
      </c>
      <c r="D66">
        <f t="shared" si="3"/>
        <v>49</v>
      </c>
      <c r="F66">
        <f t="shared" si="4"/>
        <v>0</v>
      </c>
    </row>
    <row r="67" spans="2:6" x14ac:dyDescent="0.25">
      <c r="B67" s="2">
        <v>43802</v>
      </c>
      <c r="C67">
        <f t="shared" si="2"/>
        <v>2</v>
      </c>
      <c r="D67">
        <f t="shared" si="3"/>
        <v>49</v>
      </c>
      <c r="F67">
        <f t="shared" si="4"/>
        <v>0</v>
      </c>
    </row>
    <row r="68" spans="2:6" x14ac:dyDescent="0.25">
      <c r="B68" s="2">
        <v>43803</v>
      </c>
      <c r="C68">
        <f t="shared" si="2"/>
        <v>3</v>
      </c>
      <c r="D68">
        <f t="shared" ref="D68:D95" si="5">_xlfn.ISOWEEKNUM(B68)</f>
        <v>49</v>
      </c>
      <c r="F68">
        <f t="shared" ref="F68:F95" si="6">IFERROR(VLOOKUP(B68,Svátky,1,0),0)</f>
        <v>0</v>
      </c>
    </row>
    <row r="69" spans="2:6" x14ac:dyDescent="0.25">
      <c r="B69" s="2">
        <v>43804</v>
      </c>
      <c r="C69">
        <f t="shared" ref="C69:C95" si="7">WEEKDAY(B69,2)</f>
        <v>4</v>
      </c>
      <c r="D69">
        <f t="shared" si="5"/>
        <v>49</v>
      </c>
      <c r="F69">
        <f t="shared" si="6"/>
        <v>0</v>
      </c>
    </row>
    <row r="70" spans="2:6" x14ac:dyDescent="0.25">
      <c r="B70" s="2">
        <v>43805</v>
      </c>
      <c r="C70">
        <f t="shared" si="7"/>
        <v>5</v>
      </c>
      <c r="D70">
        <f t="shared" si="5"/>
        <v>49</v>
      </c>
      <c r="F70">
        <f t="shared" si="6"/>
        <v>0</v>
      </c>
    </row>
    <row r="71" spans="2:6" x14ac:dyDescent="0.25">
      <c r="B71" s="2">
        <v>43806</v>
      </c>
      <c r="C71">
        <f t="shared" si="7"/>
        <v>6</v>
      </c>
      <c r="D71">
        <f t="shared" si="5"/>
        <v>49</v>
      </c>
      <c r="F71">
        <f t="shared" si="6"/>
        <v>0</v>
      </c>
    </row>
    <row r="72" spans="2:6" x14ac:dyDescent="0.25">
      <c r="B72" s="2">
        <v>43807</v>
      </c>
      <c r="C72">
        <f t="shared" si="7"/>
        <v>7</v>
      </c>
      <c r="D72">
        <f t="shared" si="5"/>
        <v>49</v>
      </c>
      <c r="F72">
        <f t="shared" si="6"/>
        <v>0</v>
      </c>
    </row>
    <row r="73" spans="2:6" x14ac:dyDescent="0.25">
      <c r="B73" s="2">
        <v>43808</v>
      </c>
      <c r="C73">
        <f t="shared" si="7"/>
        <v>1</v>
      </c>
      <c r="D73">
        <f t="shared" si="5"/>
        <v>50</v>
      </c>
      <c r="F73">
        <f t="shared" si="6"/>
        <v>0</v>
      </c>
    </row>
    <row r="74" spans="2:6" x14ac:dyDescent="0.25">
      <c r="B74" s="2">
        <v>43809</v>
      </c>
      <c r="C74">
        <f t="shared" si="7"/>
        <v>2</v>
      </c>
      <c r="D74">
        <f t="shared" si="5"/>
        <v>50</v>
      </c>
      <c r="F74">
        <f t="shared" si="6"/>
        <v>0</v>
      </c>
    </row>
    <row r="75" spans="2:6" x14ac:dyDescent="0.25">
      <c r="B75" s="2">
        <v>43810</v>
      </c>
      <c r="C75">
        <f t="shared" si="7"/>
        <v>3</v>
      </c>
      <c r="D75">
        <f t="shared" si="5"/>
        <v>50</v>
      </c>
      <c r="F75">
        <f t="shared" si="6"/>
        <v>0</v>
      </c>
    </row>
    <row r="76" spans="2:6" x14ac:dyDescent="0.25">
      <c r="B76" s="2">
        <v>43811</v>
      </c>
      <c r="C76">
        <f t="shared" si="7"/>
        <v>4</v>
      </c>
      <c r="D76">
        <f t="shared" si="5"/>
        <v>50</v>
      </c>
      <c r="F76">
        <f t="shared" si="6"/>
        <v>0</v>
      </c>
    </row>
    <row r="77" spans="2:6" x14ac:dyDescent="0.25">
      <c r="B77" s="2">
        <v>43812</v>
      </c>
      <c r="C77">
        <f t="shared" si="7"/>
        <v>5</v>
      </c>
      <c r="D77">
        <f t="shared" si="5"/>
        <v>50</v>
      </c>
      <c r="F77">
        <f t="shared" si="6"/>
        <v>0</v>
      </c>
    </row>
    <row r="78" spans="2:6" x14ac:dyDescent="0.25">
      <c r="B78" s="2">
        <v>43813</v>
      </c>
      <c r="C78">
        <f t="shared" si="7"/>
        <v>6</v>
      </c>
      <c r="D78">
        <f t="shared" si="5"/>
        <v>50</v>
      </c>
      <c r="F78">
        <f t="shared" si="6"/>
        <v>0</v>
      </c>
    </row>
    <row r="79" spans="2:6" x14ac:dyDescent="0.25">
      <c r="B79" s="2">
        <v>43814</v>
      </c>
      <c r="C79">
        <f t="shared" si="7"/>
        <v>7</v>
      </c>
      <c r="D79">
        <f t="shared" si="5"/>
        <v>50</v>
      </c>
      <c r="F79">
        <f t="shared" si="6"/>
        <v>0</v>
      </c>
    </row>
    <row r="80" spans="2:6" x14ac:dyDescent="0.25">
      <c r="B80" s="2">
        <v>43815</v>
      </c>
      <c r="C80">
        <f t="shared" si="7"/>
        <v>1</v>
      </c>
      <c r="D80">
        <f t="shared" si="5"/>
        <v>51</v>
      </c>
      <c r="F80">
        <f t="shared" si="6"/>
        <v>0</v>
      </c>
    </row>
    <row r="81" spans="2:6" x14ac:dyDescent="0.25">
      <c r="B81" s="2">
        <v>43816</v>
      </c>
      <c r="C81">
        <f t="shared" si="7"/>
        <v>2</v>
      </c>
      <c r="D81">
        <f t="shared" si="5"/>
        <v>51</v>
      </c>
      <c r="F81">
        <f t="shared" si="6"/>
        <v>0</v>
      </c>
    </row>
    <row r="82" spans="2:6" x14ac:dyDescent="0.25">
      <c r="B82" s="2">
        <v>43817</v>
      </c>
      <c r="C82">
        <f t="shared" si="7"/>
        <v>3</v>
      </c>
      <c r="D82">
        <f t="shared" si="5"/>
        <v>51</v>
      </c>
      <c r="F82">
        <f t="shared" si="6"/>
        <v>0</v>
      </c>
    </row>
    <row r="83" spans="2:6" x14ac:dyDescent="0.25">
      <c r="B83" s="2">
        <v>43818</v>
      </c>
      <c r="C83">
        <f t="shared" si="7"/>
        <v>4</v>
      </c>
      <c r="D83">
        <f t="shared" si="5"/>
        <v>51</v>
      </c>
      <c r="F83">
        <f t="shared" si="6"/>
        <v>0</v>
      </c>
    </row>
    <row r="84" spans="2:6" x14ac:dyDescent="0.25">
      <c r="B84" s="2">
        <v>43819</v>
      </c>
      <c r="C84">
        <f t="shared" si="7"/>
        <v>5</v>
      </c>
      <c r="D84">
        <f t="shared" si="5"/>
        <v>51</v>
      </c>
      <c r="F84">
        <f t="shared" si="6"/>
        <v>0</v>
      </c>
    </row>
    <row r="85" spans="2:6" x14ac:dyDescent="0.25">
      <c r="B85" s="2">
        <v>43820</v>
      </c>
      <c r="C85">
        <f t="shared" si="7"/>
        <v>6</v>
      </c>
      <c r="D85">
        <f t="shared" si="5"/>
        <v>51</v>
      </c>
      <c r="F85">
        <f t="shared" si="6"/>
        <v>0</v>
      </c>
    </row>
    <row r="86" spans="2:6" x14ac:dyDescent="0.25">
      <c r="B86" s="2">
        <v>43821</v>
      </c>
      <c r="C86">
        <f t="shared" si="7"/>
        <v>7</v>
      </c>
      <c r="D86">
        <f t="shared" si="5"/>
        <v>51</v>
      </c>
      <c r="F86">
        <f t="shared" si="6"/>
        <v>0</v>
      </c>
    </row>
    <row r="87" spans="2:6" x14ac:dyDescent="0.25">
      <c r="B87" s="2">
        <v>43822</v>
      </c>
      <c r="C87">
        <f t="shared" si="7"/>
        <v>1</v>
      </c>
      <c r="D87">
        <f t="shared" si="5"/>
        <v>52</v>
      </c>
      <c r="F87">
        <f t="shared" si="6"/>
        <v>0</v>
      </c>
    </row>
    <row r="88" spans="2:6" x14ac:dyDescent="0.25">
      <c r="B88" s="2">
        <v>43823</v>
      </c>
      <c r="C88">
        <f t="shared" si="7"/>
        <v>2</v>
      </c>
      <c r="D88">
        <f t="shared" si="5"/>
        <v>52</v>
      </c>
      <c r="F88">
        <f t="shared" si="6"/>
        <v>43823</v>
      </c>
    </row>
    <row r="89" spans="2:6" x14ac:dyDescent="0.25">
      <c r="B89" s="2">
        <v>43824</v>
      </c>
      <c r="C89">
        <f t="shared" si="7"/>
        <v>3</v>
      </c>
      <c r="D89">
        <f t="shared" si="5"/>
        <v>52</v>
      </c>
      <c r="F89">
        <f t="shared" si="6"/>
        <v>43824</v>
      </c>
    </row>
    <row r="90" spans="2:6" x14ac:dyDescent="0.25">
      <c r="B90" s="2">
        <v>43825</v>
      </c>
      <c r="C90">
        <f t="shared" si="7"/>
        <v>4</v>
      </c>
      <c r="D90">
        <f t="shared" si="5"/>
        <v>52</v>
      </c>
      <c r="F90">
        <f t="shared" si="6"/>
        <v>43825</v>
      </c>
    </row>
    <row r="91" spans="2:6" x14ac:dyDescent="0.25">
      <c r="B91" s="2">
        <v>43826</v>
      </c>
      <c r="C91">
        <f t="shared" si="7"/>
        <v>5</v>
      </c>
      <c r="D91">
        <f t="shared" si="5"/>
        <v>52</v>
      </c>
      <c r="F91">
        <f t="shared" si="6"/>
        <v>0</v>
      </c>
    </row>
    <row r="92" spans="2:6" x14ac:dyDescent="0.25">
      <c r="B92" s="2">
        <v>43827</v>
      </c>
      <c r="C92">
        <f t="shared" si="7"/>
        <v>6</v>
      </c>
      <c r="D92">
        <f t="shared" si="5"/>
        <v>52</v>
      </c>
      <c r="F92">
        <f t="shared" si="6"/>
        <v>0</v>
      </c>
    </row>
    <row r="93" spans="2:6" x14ac:dyDescent="0.25">
      <c r="B93" s="2">
        <v>43828</v>
      </c>
      <c r="C93">
        <f t="shared" si="7"/>
        <v>7</v>
      </c>
      <c r="D93">
        <f t="shared" si="5"/>
        <v>52</v>
      </c>
      <c r="F93">
        <f t="shared" si="6"/>
        <v>0</v>
      </c>
    </row>
    <row r="94" spans="2:6" x14ac:dyDescent="0.25">
      <c r="B94" s="2">
        <v>43829</v>
      </c>
      <c r="C94">
        <f t="shared" si="7"/>
        <v>1</v>
      </c>
      <c r="D94">
        <f t="shared" si="5"/>
        <v>1</v>
      </c>
      <c r="F94">
        <f t="shared" si="6"/>
        <v>0</v>
      </c>
    </row>
    <row r="95" spans="2:6" x14ac:dyDescent="0.25">
      <c r="B95" s="2">
        <v>43830</v>
      </c>
      <c r="C95">
        <f t="shared" si="7"/>
        <v>2</v>
      </c>
      <c r="D95">
        <f t="shared" si="5"/>
        <v>1</v>
      </c>
      <c r="F95">
        <f t="shared" si="6"/>
        <v>0</v>
      </c>
    </row>
  </sheetData>
  <conditionalFormatting sqref="B4:B95">
    <cfRule type="expression" dxfId="2" priority="1">
      <formula>F4&gt;0</formula>
    </cfRule>
    <cfRule type="expression" dxfId="1" priority="5">
      <formula>OR(C4=6,C4=7)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N13"/>
  <sheetViews>
    <sheetView workbookViewId="0">
      <selection activeCell="G18" sqref="G18"/>
    </sheetView>
  </sheetViews>
  <sheetFormatPr defaultRowHeight="15" x14ac:dyDescent="0.25"/>
  <cols>
    <col min="3" max="3" width="22.28515625" bestFit="1" customWidth="1"/>
    <col min="4" max="4" width="10.5703125" customWidth="1"/>
    <col min="5" max="5" width="10.140625" bestFit="1" customWidth="1"/>
    <col min="6" max="6" width="10.5703125" customWidth="1"/>
    <col min="8" max="8" width="13.5703125" customWidth="1"/>
    <col min="13" max="13" width="23.5703125" bestFit="1" customWidth="1"/>
    <col min="14" max="14" width="10.42578125" bestFit="1" customWidth="1"/>
  </cols>
  <sheetData>
    <row r="3" spans="2:14" x14ac:dyDescent="0.25">
      <c r="B3" s="7" t="s">
        <v>38</v>
      </c>
      <c r="C3" s="7" t="s">
        <v>51</v>
      </c>
      <c r="D3" s="7" t="s">
        <v>40</v>
      </c>
      <c r="E3" s="7" t="s">
        <v>53</v>
      </c>
      <c r="F3" s="18" t="s">
        <v>54</v>
      </c>
      <c r="G3" s="7" t="s">
        <v>52</v>
      </c>
      <c r="H3" s="7" t="s">
        <v>32</v>
      </c>
      <c r="L3" s="9" t="s">
        <v>38</v>
      </c>
      <c r="M3" s="10" t="s">
        <v>39</v>
      </c>
      <c r="N3" s="11" t="s">
        <v>40</v>
      </c>
    </row>
    <row r="4" spans="2:14" x14ac:dyDescent="0.25">
      <c r="B4">
        <v>18</v>
      </c>
      <c r="C4" t="str">
        <f t="shared" ref="C4:C11" si="0">IFERROR(VLOOKUP(B4,ceník,2,FALSE),"")</f>
        <v>fixy</v>
      </c>
      <c r="D4" s="19">
        <f t="shared" ref="D4:D11" si="1">IFERROR(VLOOKUP(B4,ceník,3,FALSE),"")</f>
        <v>68.599999999999994</v>
      </c>
      <c r="E4">
        <v>1</v>
      </c>
      <c r="F4" s="19">
        <f>_xlfn.IFS(E4=1,D4,E4=2,D4+D4*10%,TRUE,D4-D4*10%)</f>
        <v>68.599999999999994</v>
      </c>
      <c r="G4">
        <v>20</v>
      </c>
      <c r="H4" s="19">
        <f t="shared" ref="H4:H11" si="2">IF(F4="","Nenalezeno !",F4*G4)</f>
        <v>1372</v>
      </c>
      <c r="L4" s="12">
        <v>15</v>
      </c>
      <c r="M4" s="13" t="s">
        <v>41</v>
      </c>
      <c r="N4" s="14">
        <v>10</v>
      </c>
    </row>
    <row r="5" spans="2:14" x14ac:dyDescent="0.25">
      <c r="B5">
        <v>104</v>
      </c>
      <c r="C5" t="str">
        <f t="shared" si="0"/>
        <v/>
      </c>
      <c r="D5" s="19" t="str">
        <f t="shared" si="1"/>
        <v/>
      </c>
      <c r="E5">
        <v>1</v>
      </c>
      <c r="F5" s="19" t="str">
        <f t="shared" ref="F5:F11" si="3">_xlfn.IFS(E5=1,D5,E5=2,D5+D5*10%,TRUE,D5-D5*10%)</f>
        <v/>
      </c>
      <c r="G5">
        <v>10</v>
      </c>
      <c r="H5" s="19" t="str">
        <f t="shared" si="2"/>
        <v>Nenalezeno !</v>
      </c>
      <c r="L5" s="12">
        <v>11</v>
      </c>
      <c r="M5" s="13" t="s">
        <v>42</v>
      </c>
      <c r="N5" s="14">
        <v>8.5</v>
      </c>
    </row>
    <row r="6" spans="2:14" x14ac:dyDescent="0.25">
      <c r="B6">
        <v>26</v>
      </c>
      <c r="C6" t="str">
        <f t="shared" si="0"/>
        <v>kancelářský papír 500 ks</v>
      </c>
      <c r="D6" s="19">
        <f t="shared" si="1"/>
        <v>297</v>
      </c>
      <c r="E6">
        <v>2</v>
      </c>
      <c r="F6" s="19">
        <f t="shared" si="3"/>
        <v>326.7</v>
      </c>
      <c r="G6">
        <v>35</v>
      </c>
      <c r="H6" s="19">
        <f t="shared" si="2"/>
        <v>11434.5</v>
      </c>
      <c r="L6" s="12">
        <v>18</v>
      </c>
      <c r="M6" s="13" t="s">
        <v>43</v>
      </c>
      <c r="N6" s="14">
        <v>68.599999999999994</v>
      </c>
    </row>
    <row r="7" spans="2:14" x14ac:dyDescent="0.25">
      <c r="B7">
        <v>9</v>
      </c>
      <c r="C7" t="str">
        <f t="shared" si="0"/>
        <v xml:space="preserve">papír karton A4 </v>
      </c>
      <c r="D7" s="19">
        <f t="shared" si="1"/>
        <v>5.9</v>
      </c>
      <c r="E7">
        <v>1</v>
      </c>
      <c r="F7" s="19">
        <f t="shared" si="3"/>
        <v>5.9</v>
      </c>
      <c r="G7">
        <v>100</v>
      </c>
      <c r="H7" s="19">
        <f t="shared" si="2"/>
        <v>590</v>
      </c>
      <c r="L7" s="12">
        <v>24</v>
      </c>
      <c r="M7" s="13" t="s">
        <v>44</v>
      </c>
      <c r="N7" s="14">
        <v>2.9</v>
      </c>
    </row>
    <row r="8" spans="2:14" x14ac:dyDescent="0.25">
      <c r="B8">
        <v>11</v>
      </c>
      <c r="C8" t="str">
        <f t="shared" si="0"/>
        <v>sešit A5</v>
      </c>
      <c r="D8" s="19">
        <f t="shared" si="1"/>
        <v>8.5</v>
      </c>
      <c r="E8">
        <v>3</v>
      </c>
      <c r="F8" s="19">
        <f t="shared" si="3"/>
        <v>7.65</v>
      </c>
      <c r="G8">
        <v>150</v>
      </c>
      <c r="H8" s="19">
        <f t="shared" si="2"/>
        <v>1147.5</v>
      </c>
      <c r="L8" s="12">
        <v>61</v>
      </c>
      <c r="M8" s="13" t="s">
        <v>45</v>
      </c>
      <c r="N8" s="14">
        <v>58.4</v>
      </c>
    </row>
    <row r="9" spans="2:14" x14ac:dyDescent="0.25">
      <c r="B9">
        <v>23</v>
      </c>
      <c r="C9" t="str">
        <f t="shared" si="0"/>
        <v/>
      </c>
      <c r="D9" s="19" t="str">
        <f t="shared" si="1"/>
        <v/>
      </c>
      <c r="E9">
        <v>1</v>
      </c>
      <c r="F9" s="19" t="str">
        <f t="shared" si="3"/>
        <v/>
      </c>
      <c r="G9">
        <v>50</v>
      </c>
      <c r="H9" s="19" t="str">
        <f t="shared" si="2"/>
        <v>Nenalezeno !</v>
      </c>
      <c r="L9" s="12">
        <v>102</v>
      </c>
      <c r="M9" s="13" t="s">
        <v>46</v>
      </c>
      <c r="N9" s="14">
        <v>1.2</v>
      </c>
    </row>
    <row r="10" spans="2:14" x14ac:dyDescent="0.25">
      <c r="B10">
        <v>24</v>
      </c>
      <c r="C10" t="str">
        <f t="shared" si="0"/>
        <v>tužka obyčejná</v>
      </c>
      <c r="D10" s="19">
        <f t="shared" si="1"/>
        <v>2.9</v>
      </c>
      <c r="E10">
        <v>2</v>
      </c>
      <c r="F10" s="19">
        <f t="shared" si="3"/>
        <v>3.19</v>
      </c>
      <c r="G10">
        <v>50</v>
      </c>
      <c r="H10" s="19">
        <f t="shared" si="2"/>
        <v>159.5</v>
      </c>
      <c r="L10" s="12">
        <v>103</v>
      </c>
      <c r="M10" s="13" t="s">
        <v>47</v>
      </c>
      <c r="N10" s="14">
        <v>1.8</v>
      </c>
    </row>
    <row r="11" spans="2:14" x14ac:dyDescent="0.25">
      <c r="B11">
        <v>15</v>
      </c>
      <c r="C11" t="str">
        <f t="shared" si="0"/>
        <v>sešit A4</v>
      </c>
      <c r="D11" s="19">
        <f t="shared" si="1"/>
        <v>10</v>
      </c>
      <c r="E11">
        <v>3</v>
      </c>
      <c r="F11" s="19">
        <f t="shared" si="3"/>
        <v>9</v>
      </c>
      <c r="G11">
        <v>200</v>
      </c>
      <c r="H11" s="19">
        <f t="shared" si="2"/>
        <v>1800</v>
      </c>
      <c r="L11" s="12">
        <v>47</v>
      </c>
      <c r="M11" s="13" t="s">
        <v>48</v>
      </c>
      <c r="N11" s="14">
        <v>51.2</v>
      </c>
    </row>
    <row r="12" spans="2:14" x14ac:dyDescent="0.25">
      <c r="L12" s="12">
        <v>26</v>
      </c>
      <c r="M12" s="13" t="s">
        <v>49</v>
      </c>
      <c r="N12" s="14">
        <v>297</v>
      </c>
    </row>
    <row r="13" spans="2:14" x14ac:dyDescent="0.25">
      <c r="L13" s="15">
        <v>9</v>
      </c>
      <c r="M13" s="16" t="s">
        <v>50</v>
      </c>
      <c r="N13" s="17">
        <v>5.9</v>
      </c>
    </row>
  </sheetData>
  <conditionalFormatting sqref="H4:H11">
    <cfRule type="containsText" dxfId="0" priority="1" operator="containsText" text="Nenalezeno">
      <formula>NOT(ISERROR(SEARCH("Nenalezeno",H4)))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K10"/>
  <sheetViews>
    <sheetView workbookViewId="0"/>
  </sheetViews>
  <sheetFormatPr defaultRowHeight="15" x14ac:dyDescent="0.25"/>
  <cols>
    <col min="2" max="2" width="27.42578125" bestFit="1" customWidth="1"/>
    <col min="3" max="3" width="11.140625" customWidth="1"/>
    <col min="5" max="5" width="10.140625" bestFit="1" customWidth="1"/>
    <col min="6" max="6" width="9.85546875" bestFit="1" customWidth="1"/>
    <col min="7" max="7" width="10.140625" customWidth="1"/>
    <col min="8" max="8" width="9.85546875" customWidth="1"/>
    <col min="9" max="9" width="10.28515625" customWidth="1"/>
    <col min="11" max="11" width="14.7109375" customWidth="1"/>
  </cols>
  <sheetData>
    <row r="3" spans="2:11" x14ac:dyDescent="0.25">
      <c r="B3" s="7" t="s">
        <v>58</v>
      </c>
      <c r="C3" s="7" t="s">
        <v>60</v>
      </c>
      <c r="D3" s="7" t="s">
        <v>59</v>
      </c>
      <c r="E3" s="7" t="s">
        <v>1</v>
      </c>
      <c r="F3" s="7" t="s">
        <v>65</v>
      </c>
      <c r="G3" s="7" t="s">
        <v>62</v>
      </c>
      <c r="H3" s="7" t="s">
        <v>63</v>
      </c>
      <c r="I3" s="7" t="s">
        <v>32</v>
      </c>
      <c r="K3" s="34" t="s">
        <v>90</v>
      </c>
    </row>
    <row r="4" spans="2:11" x14ac:dyDescent="0.25">
      <c r="B4" t="s">
        <v>56</v>
      </c>
      <c r="C4" s="20">
        <v>37123</v>
      </c>
      <c r="D4">
        <v>2018</v>
      </c>
      <c r="E4" s="2">
        <v>43202</v>
      </c>
      <c r="F4" s="20">
        <f>ROUNDDOWN(C4,-2)</f>
        <v>37100</v>
      </c>
      <c r="G4" s="20">
        <f>_xlfn.IFS(F4&lt;20000,F4*15%,F4&lt;50000,3000+(F4-20000)*20%,F4&lt;100000,9000+(F4-50000)*25%,TRUE,21500+(F4-100000)*30%)</f>
        <v>6420</v>
      </c>
      <c r="H4" s="20">
        <f t="shared" ref="H4:H10" si="0">IF(E4-DATE(D4,3,1)&gt;0,(E4-DATE(D4,3,1))*K4*0.5%,0)</f>
        <v>1348.2</v>
      </c>
      <c r="I4" s="20">
        <f t="shared" ref="I4:I10" si="1">K4+H4</f>
        <v>7768.2</v>
      </c>
      <c r="K4" s="20">
        <f t="shared" ref="K4:K10" si="2">IF(F4&lt;20000,F4*15%,IF(F4&lt;50000,3000+(F4-20000)*20%,IF(F4&lt;100000,9000+(F4-50000)*25%,21500+(F4-100000)*30%)))</f>
        <v>6420</v>
      </c>
    </row>
    <row r="5" spans="2:11" x14ac:dyDescent="0.25">
      <c r="B5" t="s">
        <v>57</v>
      </c>
      <c r="C5" s="20">
        <v>142597</v>
      </c>
      <c r="D5">
        <v>2018</v>
      </c>
      <c r="E5" s="2">
        <v>43132</v>
      </c>
      <c r="F5" s="20">
        <f t="shared" ref="F5:F10" si="3">ROUNDDOWN(C5,-2)</f>
        <v>142500</v>
      </c>
      <c r="G5" s="20">
        <f t="shared" ref="G5:G10" si="4">_xlfn.IFS(F5&lt;20000,F5*15%,F5&lt;50000,3000+(F5-20000)*20%,F5&lt;100000,9000+(F5-50000)*25%,TRUE,21500+(F5-100000)*30%)</f>
        <v>34250</v>
      </c>
      <c r="H5" s="20">
        <f t="shared" si="0"/>
        <v>0</v>
      </c>
      <c r="I5" s="20">
        <f t="shared" si="1"/>
        <v>34250</v>
      </c>
      <c r="K5" s="20">
        <f t="shared" si="2"/>
        <v>34250</v>
      </c>
    </row>
    <row r="6" spans="2:11" x14ac:dyDescent="0.25">
      <c r="B6" t="s">
        <v>64</v>
      </c>
      <c r="C6" s="20">
        <v>18566</v>
      </c>
      <c r="D6">
        <v>2018</v>
      </c>
      <c r="E6" s="2">
        <v>43180</v>
      </c>
      <c r="F6" s="20">
        <f t="shared" si="3"/>
        <v>18500</v>
      </c>
      <c r="G6" s="20">
        <f t="shared" si="4"/>
        <v>2775</v>
      </c>
      <c r="H6" s="20">
        <f t="shared" si="0"/>
        <v>277.5</v>
      </c>
      <c r="I6" s="20">
        <f t="shared" si="1"/>
        <v>3052.5</v>
      </c>
      <c r="J6" s="20"/>
      <c r="K6" s="20">
        <f t="shared" si="2"/>
        <v>2775</v>
      </c>
    </row>
    <row r="7" spans="2:11" x14ac:dyDescent="0.25">
      <c r="B7" t="s">
        <v>61</v>
      </c>
      <c r="C7" s="20">
        <v>84250</v>
      </c>
      <c r="D7">
        <v>2018</v>
      </c>
      <c r="E7" s="2">
        <v>43149</v>
      </c>
      <c r="F7" s="20">
        <f t="shared" si="3"/>
        <v>84200</v>
      </c>
      <c r="G7" s="20">
        <f t="shared" si="4"/>
        <v>17550</v>
      </c>
      <c r="H7" s="20">
        <f t="shared" si="0"/>
        <v>0</v>
      </c>
      <c r="I7" s="20">
        <f t="shared" si="1"/>
        <v>17550</v>
      </c>
      <c r="K7" s="20">
        <f t="shared" si="2"/>
        <v>17550</v>
      </c>
    </row>
    <row r="8" spans="2:11" x14ac:dyDescent="0.25">
      <c r="B8" t="s">
        <v>57</v>
      </c>
      <c r="C8" s="20">
        <v>85607</v>
      </c>
      <c r="D8">
        <v>2019</v>
      </c>
      <c r="E8" s="2">
        <v>43484</v>
      </c>
      <c r="F8" s="20">
        <f t="shared" si="3"/>
        <v>85600</v>
      </c>
      <c r="G8" s="20">
        <f t="shared" si="4"/>
        <v>17900</v>
      </c>
      <c r="H8" s="20">
        <f t="shared" si="0"/>
        <v>0</v>
      </c>
      <c r="I8" s="20">
        <f t="shared" si="1"/>
        <v>17900</v>
      </c>
      <c r="K8" s="20">
        <f t="shared" si="2"/>
        <v>17900</v>
      </c>
    </row>
    <row r="9" spans="2:11" x14ac:dyDescent="0.25">
      <c r="B9" t="s">
        <v>64</v>
      </c>
      <c r="C9" s="20">
        <v>21492</v>
      </c>
      <c r="D9">
        <v>2019</v>
      </c>
      <c r="E9" s="2">
        <v>43502</v>
      </c>
      <c r="F9" s="20">
        <f t="shared" si="3"/>
        <v>21400</v>
      </c>
      <c r="G9" s="20">
        <f t="shared" si="4"/>
        <v>3280</v>
      </c>
      <c r="H9" s="20">
        <f t="shared" si="0"/>
        <v>0</v>
      </c>
      <c r="I9" s="20">
        <f t="shared" si="1"/>
        <v>3280</v>
      </c>
      <c r="K9" s="20">
        <f t="shared" si="2"/>
        <v>3280</v>
      </c>
    </row>
    <row r="10" spans="2:11" x14ac:dyDescent="0.25">
      <c r="B10" t="s">
        <v>61</v>
      </c>
      <c r="C10" s="20">
        <v>112050</v>
      </c>
      <c r="D10">
        <v>2019</v>
      </c>
      <c r="E10" s="2">
        <v>43549</v>
      </c>
      <c r="F10" s="20">
        <f t="shared" si="3"/>
        <v>112000</v>
      </c>
      <c r="G10" s="20">
        <f t="shared" si="4"/>
        <v>25100</v>
      </c>
      <c r="H10" s="20">
        <f t="shared" si="0"/>
        <v>3012</v>
      </c>
      <c r="I10" s="20">
        <f t="shared" si="1"/>
        <v>28112</v>
      </c>
      <c r="K10" s="20">
        <f t="shared" si="2"/>
        <v>25100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G13"/>
  <sheetViews>
    <sheetView workbookViewId="0"/>
  </sheetViews>
  <sheetFormatPr defaultRowHeight="15" x14ac:dyDescent="0.25"/>
  <cols>
    <col min="2" max="2" width="17.5703125" bestFit="1" customWidth="1"/>
    <col min="3" max="3" width="13.5703125" customWidth="1"/>
    <col min="4" max="4" width="10.140625" bestFit="1" customWidth="1"/>
    <col min="5" max="6" width="10.140625" customWidth="1"/>
    <col min="7" max="7" width="17.42578125" customWidth="1"/>
    <col min="9" max="9" width="10.85546875" bestFit="1" customWidth="1"/>
  </cols>
  <sheetData>
    <row r="3" spans="2:7" x14ac:dyDescent="0.25">
      <c r="B3" s="7" t="s">
        <v>55</v>
      </c>
      <c r="C3" s="7" t="s">
        <v>66</v>
      </c>
      <c r="D3" s="7" t="s">
        <v>6</v>
      </c>
      <c r="E3" s="7" t="s">
        <v>91</v>
      </c>
      <c r="F3" s="7" t="s">
        <v>59</v>
      </c>
      <c r="G3" s="7" t="s">
        <v>67</v>
      </c>
    </row>
    <row r="4" spans="2:7" x14ac:dyDescent="0.25">
      <c r="B4" t="s">
        <v>72</v>
      </c>
      <c r="C4" s="21">
        <v>520718201</v>
      </c>
      <c r="D4">
        <f>VALUE(MID(C4,3,2))</f>
        <v>7</v>
      </c>
      <c r="E4">
        <f>VALUE(LEFT(C4,2))</f>
        <v>52</v>
      </c>
      <c r="F4">
        <f>IF(AND(LEN(C4)=10,E4&lt;54),E4+2000,E4+1900)</f>
        <v>1952</v>
      </c>
      <c r="G4" s="2">
        <f>DATE(F4,IF(D4&gt;12,D4-50,D4),MID(C4,5,2))</f>
        <v>19193</v>
      </c>
    </row>
    <row r="5" spans="2:7" x14ac:dyDescent="0.25">
      <c r="B5" t="s">
        <v>70</v>
      </c>
      <c r="C5" s="21">
        <v>7960140254</v>
      </c>
      <c r="D5">
        <f>VALUE(MID(C5,3,2))</f>
        <v>60</v>
      </c>
      <c r="E5">
        <f>VALUE(LEFT(C5,2))</f>
        <v>79</v>
      </c>
      <c r="F5">
        <f>IF(AND(LEN(C5)=10,E5&lt;54),E5+2000,E5+1900)</f>
        <v>1979</v>
      </c>
      <c r="G5" s="2">
        <f t="shared" ref="G5:G7" si="0">DATE(F5,IF(D5&gt;12,D5-50,D5),MID(C5,5,2))</f>
        <v>29142</v>
      </c>
    </row>
    <row r="6" spans="2:7" x14ac:dyDescent="0.25">
      <c r="B6" t="s">
        <v>73</v>
      </c>
      <c r="C6" s="21" t="s">
        <v>68</v>
      </c>
      <c r="D6">
        <f>VALUE(MID(C6,3,2))</f>
        <v>11</v>
      </c>
      <c r="E6">
        <f>VALUE(LEFT(C6,2))</f>
        <v>2</v>
      </c>
      <c r="F6">
        <f>IF(AND(LEN(C6)=10,E6&lt;54),E6+2000,E6+1900)</f>
        <v>2002</v>
      </c>
      <c r="G6" s="2">
        <f t="shared" si="0"/>
        <v>37564</v>
      </c>
    </row>
    <row r="7" spans="2:7" x14ac:dyDescent="0.25">
      <c r="B7" t="s">
        <v>71</v>
      </c>
      <c r="C7" s="21" t="s">
        <v>69</v>
      </c>
      <c r="D7">
        <f>VALUE(MID(C7,3,2))</f>
        <v>52</v>
      </c>
      <c r="E7">
        <f>VALUE(LEFT(C7,2))</f>
        <v>11</v>
      </c>
      <c r="F7">
        <f>IF(AND(LEN(C7)=10,E7&lt;54),E7+2000,E7+1900)</f>
        <v>1911</v>
      </c>
      <c r="G7" s="2">
        <f t="shared" si="0"/>
        <v>4063</v>
      </c>
    </row>
    <row r="8" spans="2:7" x14ac:dyDescent="0.25">
      <c r="C8" s="21"/>
    </row>
    <row r="9" spans="2:7" x14ac:dyDescent="0.25">
      <c r="C9" s="21"/>
    </row>
    <row r="10" spans="2:7" x14ac:dyDescent="0.25">
      <c r="C10" s="21"/>
    </row>
    <row r="11" spans="2:7" x14ac:dyDescent="0.25">
      <c r="C11" s="21"/>
    </row>
    <row r="12" spans="2:7" x14ac:dyDescent="0.25">
      <c r="C12" s="21"/>
    </row>
    <row r="13" spans="2:7" x14ac:dyDescent="0.25">
      <c r="C13" s="2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12"/>
  <sheetViews>
    <sheetView workbookViewId="0"/>
  </sheetViews>
  <sheetFormatPr defaultRowHeight="15" x14ac:dyDescent="0.25"/>
  <cols>
    <col min="2" max="4" width="10.7109375" customWidth="1"/>
    <col min="5" max="5" width="11.85546875" bestFit="1" customWidth="1"/>
  </cols>
  <sheetData>
    <row r="1" spans="2:13" x14ac:dyDescent="0.25">
      <c r="G1" s="24" t="s">
        <v>80</v>
      </c>
      <c r="H1" s="25">
        <v>27.84</v>
      </c>
    </row>
    <row r="3" spans="2:13" x14ac:dyDescent="0.25">
      <c r="J3" s="26"/>
      <c r="K3" s="27">
        <v>1</v>
      </c>
      <c r="L3" s="27">
        <v>2</v>
      </c>
      <c r="M3" s="28">
        <v>3</v>
      </c>
    </row>
    <row r="4" spans="2:13" x14ac:dyDescent="0.25">
      <c r="B4" s="7" t="s">
        <v>38</v>
      </c>
      <c r="C4" s="7" t="s">
        <v>81</v>
      </c>
      <c r="D4" s="7" t="s">
        <v>82</v>
      </c>
      <c r="E4" s="7" t="s">
        <v>40</v>
      </c>
      <c r="F4" s="22"/>
      <c r="J4" s="12" t="s">
        <v>74</v>
      </c>
      <c r="K4" s="29">
        <v>45.29</v>
      </c>
      <c r="L4" s="29">
        <v>47.12</v>
      </c>
      <c r="M4" s="30">
        <v>49.52</v>
      </c>
    </row>
    <row r="5" spans="2:13" x14ac:dyDescent="0.25">
      <c r="B5" t="s">
        <v>75</v>
      </c>
      <c r="C5">
        <v>2</v>
      </c>
      <c r="D5">
        <f t="shared" ref="D5:D12" si="0">INDEX(ceny,MATCH(B5,Kódy,0),MATCH(C5,provedení,0))</f>
        <v>14.78</v>
      </c>
      <c r="E5" s="23">
        <f>IF(D5=0,"",D5*$H$1)</f>
        <v>411.47519999999997</v>
      </c>
      <c r="J5" s="12" t="s">
        <v>75</v>
      </c>
      <c r="K5" s="29">
        <v>12.56</v>
      </c>
      <c r="L5" s="29">
        <v>14.78</v>
      </c>
      <c r="M5" s="30"/>
    </row>
    <row r="6" spans="2:13" x14ac:dyDescent="0.25">
      <c r="B6" t="s">
        <v>77</v>
      </c>
      <c r="C6">
        <v>1</v>
      </c>
      <c r="D6">
        <f t="shared" si="0"/>
        <v>2.14</v>
      </c>
      <c r="E6" s="23">
        <f t="shared" ref="E6:E12" si="1">IF(D6=0,"",D6*$H$1)</f>
        <v>59.577600000000004</v>
      </c>
      <c r="J6" s="12" t="s">
        <v>76</v>
      </c>
      <c r="K6" s="29"/>
      <c r="L6" s="29">
        <v>8.5399999999999991</v>
      </c>
      <c r="M6" s="30">
        <v>9.02</v>
      </c>
    </row>
    <row r="7" spans="2:13" x14ac:dyDescent="0.25">
      <c r="B7" t="s">
        <v>77</v>
      </c>
      <c r="C7">
        <v>3</v>
      </c>
      <c r="D7">
        <f t="shared" si="0"/>
        <v>2.92</v>
      </c>
      <c r="E7" s="23">
        <f t="shared" si="1"/>
        <v>81.2928</v>
      </c>
      <c r="J7" s="12" t="s">
        <v>77</v>
      </c>
      <c r="K7" s="29">
        <v>2.14</v>
      </c>
      <c r="L7" s="29">
        <v>2.56</v>
      </c>
      <c r="M7" s="30">
        <v>2.92</v>
      </c>
    </row>
    <row r="8" spans="2:13" x14ac:dyDescent="0.25">
      <c r="B8" t="s">
        <v>74</v>
      </c>
      <c r="C8">
        <v>2</v>
      </c>
      <c r="D8">
        <f t="shared" si="0"/>
        <v>47.12</v>
      </c>
      <c r="E8" s="23">
        <f t="shared" si="1"/>
        <v>1311.8208</v>
      </c>
      <c r="J8" s="12" t="s">
        <v>78</v>
      </c>
      <c r="K8" s="29">
        <v>5.04</v>
      </c>
      <c r="L8" s="29">
        <v>5.56</v>
      </c>
      <c r="M8" s="30">
        <v>6.14</v>
      </c>
    </row>
    <row r="9" spans="2:13" x14ac:dyDescent="0.25">
      <c r="B9" t="s">
        <v>76</v>
      </c>
      <c r="C9">
        <v>1</v>
      </c>
      <c r="D9">
        <f t="shared" si="0"/>
        <v>0</v>
      </c>
      <c r="E9" s="23" t="str">
        <f t="shared" si="1"/>
        <v/>
      </c>
      <c r="J9" s="15" t="s">
        <v>79</v>
      </c>
      <c r="K9" s="31">
        <v>8.25</v>
      </c>
      <c r="L9" s="31">
        <v>9.07</v>
      </c>
      <c r="M9" s="32"/>
    </row>
    <row r="10" spans="2:13" x14ac:dyDescent="0.25">
      <c r="B10" t="s">
        <v>76</v>
      </c>
      <c r="C10">
        <v>2</v>
      </c>
      <c r="D10">
        <f t="shared" si="0"/>
        <v>8.5399999999999991</v>
      </c>
      <c r="E10" s="23">
        <f t="shared" si="1"/>
        <v>237.75359999999998</v>
      </c>
    </row>
    <row r="11" spans="2:13" x14ac:dyDescent="0.25">
      <c r="B11" t="s">
        <v>75</v>
      </c>
      <c r="C11">
        <v>3</v>
      </c>
      <c r="D11">
        <f t="shared" si="0"/>
        <v>0</v>
      </c>
      <c r="E11" s="23" t="str">
        <f t="shared" si="1"/>
        <v/>
      </c>
    </row>
    <row r="12" spans="2:13" x14ac:dyDescent="0.25">
      <c r="B12" t="s">
        <v>78</v>
      </c>
      <c r="C12">
        <v>1</v>
      </c>
      <c r="D12">
        <f t="shared" si="0"/>
        <v>5.04</v>
      </c>
      <c r="E12" s="23">
        <f t="shared" si="1"/>
        <v>140.31360000000001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4E60-CDD1-40F2-8968-6BD418E130B9}">
  <dimension ref="B3:J37"/>
  <sheetViews>
    <sheetView workbookViewId="0"/>
  </sheetViews>
  <sheetFormatPr defaultRowHeight="15" x14ac:dyDescent="0.25"/>
  <cols>
    <col min="2" max="2" width="10.140625" bestFit="1" customWidth="1"/>
    <col min="3" max="10" width="7.28515625" bestFit="1" customWidth="1"/>
  </cols>
  <sheetData>
    <row r="3" spans="2:10" x14ac:dyDescent="0.25">
      <c r="B3" s="4" t="s">
        <v>55</v>
      </c>
      <c r="C3" s="36" t="s">
        <v>86</v>
      </c>
      <c r="D3" s="36"/>
      <c r="E3" s="36" t="s">
        <v>87</v>
      </c>
      <c r="F3" s="36"/>
      <c r="G3" s="36" t="s">
        <v>88</v>
      </c>
      <c r="H3" s="36"/>
      <c r="I3" s="36" t="s">
        <v>89</v>
      </c>
      <c r="J3" s="36"/>
    </row>
    <row r="4" spans="2:10" x14ac:dyDescent="0.25">
      <c r="B4" s="4" t="s">
        <v>83</v>
      </c>
      <c r="C4" s="36">
        <v>2</v>
      </c>
      <c r="D4" s="36"/>
      <c r="E4" s="36">
        <v>1</v>
      </c>
      <c r="F4" s="36"/>
      <c r="G4" s="36">
        <v>2</v>
      </c>
      <c r="H4" s="36"/>
      <c r="I4" s="36">
        <v>1</v>
      </c>
      <c r="J4" s="36"/>
    </row>
    <row r="5" spans="2:10" x14ac:dyDescent="0.25">
      <c r="B5" s="8"/>
      <c r="C5" s="33" t="s">
        <v>84</v>
      </c>
      <c r="D5" s="33" t="s">
        <v>85</v>
      </c>
      <c r="E5" s="33" t="s">
        <v>84</v>
      </c>
      <c r="F5" s="33" t="s">
        <v>85</v>
      </c>
      <c r="G5" s="33" t="s">
        <v>84</v>
      </c>
      <c r="H5" s="33" t="s">
        <v>85</v>
      </c>
      <c r="I5" s="33" t="s">
        <v>84</v>
      </c>
      <c r="J5" s="33" t="s">
        <v>85</v>
      </c>
    </row>
    <row r="6" spans="2:10" x14ac:dyDescent="0.25">
      <c r="B6" s="2">
        <v>43647</v>
      </c>
      <c r="C6">
        <v>9</v>
      </c>
      <c r="D6" s="5">
        <f>_xlfn.IFS(WEEKDAY($B6,2)=6,C6*2,WEEKDAY($B6,2)=7,C6*2.5,C6&gt;8,(C6-8)*1.5+8,TRUE,C6)*IF($C$4=1,150,200)</f>
        <v>1900</v>
      </c>
      <c r="F6" s="5">
        <f>_xlfn.IFS(WEEKDAY($B6,2)=6,E6*2,WEEKDAY($B6,2)=7,E6*2.5,E6&gt;8,(E6-8)*1.5+8,TRUE,E6)*IF($E$4=1,150,200)</f>
        <v>0</v>
      </c>
      <c r="G6">
        <v>2</v>
      </c>
      <c r="H6" s="5">
        <f>_xlfn.IFS(WEEKDAY($B6,2)=6,G6*2,WEEKDAY($B6,2)=7,G6*2.5,G6&gt;8,(G6-8)*1.5+8,TRUE,G6)*IF($G$4=1,150,200)</f>
        <v>400</v>
      </c>
      <c r="J6" s="5">
        <f>_xlfn.IFS(WEEKDAY($B6,2)=6,I6*2,WEEKDAY($B6,2)=7,I6*2.5,I6&gt;8,(I6-8)*1.5+8,TRUE,I6)*IF($I$4=1,150,200)</f>
        <v>0</v>
      </c>
    </row>
    <row r="7" spans="2:10" x14ac:dyDescent="0.25">
      <c r="B7" s="2">
        <v>43648</v>
      </c>
      <c r="C7">
        <v>10</v>
      </c>
      <c r="D7" s="5">
        <f t="shared" ref="D7:D35" si="0">_xlfn.IFS(WEEKDAY(B7,2)=6,C7*2,WEEKDAY(B7,2)=7,C7*2.5,C7&gt;8,(C7-8)*1.5+8,TRUE,C7)*IF($C$4=1,150,200)</f>
        <v>2200</v>
      </c>
      <c r="E7">
        <v>8</v>
      </c>
      <c r="F7" s="5">
        <f t="shared" ref="F7:F35" si="1">_xlfn.IFS(WEEKDAY($B7,2)=6,E7*2,WEEKDAY($B7,2)=7,E7*2.5,E7&gt;8,(E7-8)*1.5+8,TRUE,E7)*IF($E$4=1,150,200)</f>
        <v>1200</v>
      </c>
      <c r="G7">
        <v>7</v>
      </c>
      <c r="H7" s="5">
        <f t="shared" ref="H7:H35" si="2">_xlfn.IFS(WEEKDAY($B7,2)=6,G7*2,WEEKDAY($B7,2)=7,G7*2.5,G7&gt;8,(G7-8)*1.5+8,TRUE,G7)*IF($G$4=1,150,200)</f>
        <v>1400</v>
      </c>
      <c r="I7">
        <v>9</v>
      </c>
      <c r="J7" s="5">
        <f t="shared" ref="J7:J35" si="3">_xlfn.IFS(WEEKDAY($B7,2)=6,I7*2,WEEKDAY($B7,2)=7,I7*2.5,I7&gt;8,(I7-8)*1.5+8,TRUE,I7)*IF($I$4=1,150,200)</f>
        <v>1425</v>
      </c>
    </row>
    <row r="8" spans="2:10" x14ac:dyDescent="0.25">
      <c r="B8" s="2">
        <v>43649</v>
      </c>
      <c r="C8">
        <v>6</v>
      </c>
      <c r="D8" s="5">
        <f t="shared" si="0"/>
        <v>1200</v>
      </c>
      <c r="E8">
        <v>5</v>
      </c>
      <c r="F8" s="5">
        <f t="shared" si="1"/>
        <v>750</v>
      </c>
      <c r="G8">
        <v>7</v>
      </c>
      <c r="H8" s="5">
        <f t="shared" si="2"/>
        <v>1400</v>
      </c>
      <c r="I8">
        <v>7</v>
      </c>
      <c r="J8" s="5">
        <f t="shared" si="3"/>
        <v>1050</v>
      </c>
    </row>
    <row r="9" spans="2:10" x14ac:dyDescent="0.25">
      <c r="B9" s="2">
        <v>43650</v>
      </c>
      <c r="C9">
        <v>8</v>
      </c>
      <c r="D9" s="5">
        <f t="shared" si="0"/>
        <v>1600</v>
      </c>
      <c r="E9">
        <v>8</v>
      </c>
      <c r="F9" s="5">
        <f t="shared" si="1"/>
        <v>1200</v>
      </c>
      <c r="G9">
        <v>8</v>
      </c>
      <c r="H9" s="5">
        <f t="shared" si="2"/>
        <v>1600</v>
      </c>
      <c r="I9">
        <v>8</v>
      </c>
      <c r="J9" s="5">
        <f t="shared" si="3"/>
        <v>1200</v>
      </c>
    </row>
    <row r="10" spans="2:10" x14ac:dyDescent="0.25">
      <c r="B10" s="2">
        <v>43651</v>
      </c>
      <c r="D10" s="5">
        <f t="shared" si="0"/>
        <v>0</v>
      </c>
      <c r="F10" s="5">
        <f t="shared" si="1"/>
        <v>0</v>
      </c>
      <c r="H10" s="5">
        <f t="shared" si="2"/>
        <v>0</v>
      </c>
      <c r="J10" s="5">
        <f t="shared" si="3"/>
        <v>0</v>
      </c>
    </row>
    <row r="11" spans="2:10" x14ac:dyDescent="0.25">
      <c r="B11" s="2">
        <v>43652</v>
      </c>
      <c r="C11">
        <v>3</v>
      </c>
      <c r="D11" s="5">
        <f t="shared" si="0"/>
        <v>1200</v>
      </c>
      <c r="E11">
        <v>8</v>
      </c>
      <c r="F11" s="5">
        <f t="shared" si="1"/>
        <v>2400</v>
      </c>
      <c r="G11">
        <v>7</v>
      </c>
      <c r="H11" s="5">
        <f t="shared" si="2"/>
        <v>2800</v>
      </c>
      <c r="I11">
        <v>6</v>
      </c>
      <c r="J11" s="5">
        <f t="shared" si="3"/>
        <v>1800</v>
      </c>
    </row>
    <row r="12" spans="2:10" x14ac:dyDescent="0.25">
      <c r="B12" s="2">
        <v>43653</v>
      </c>
      <c r="C12">
        <v>2</v>
      </c>
      <c r="D12" s="5">
        <f t="shared" si="0"/>
        <v>1000</v>
      </c>
      <c r="E12">
        <v>4</v>
      </c>
      <c r="F12" s="5">
        <f t="shared" si="1"/>
        <v>1500</v>
      </c>
      <c r="G12">
        <v>5</v>
      </c>
      <c r="H12" s="5">
        <f t="shared" si="2"/>
        <v>2500</v>
      </c>
      <c r="J12" s="5">
        <f t="shared" si="3"/>
        <v>0</v>
      </c>
    </row>
    <row r="13" spans="2:10" x14ac:dyDescent="0.25">
      <c r="B13" s="2">
        <v>43654</v>
      </c>
      <c r="C13">
        <v>7</v>
      </c>
      <c r="D13" s="5">
        <f t="shared" si="0"/>
        <v>1400</v>
      </c>
      <c r="E13">
        <v>8</v>
      </c>
      <c r="F13" s="5">
        <f t="shared" si="1"/>
        <v>1200</v>
      </c>
      <c r="G13">
        <v>4</v>
      </c>
      <c r="H13" s="5">
        <f t="shared" si="2"/>
        <v>800</v>
      </c>
      <c r="I13">
        <v>5</v>
      </c>
      <c r="J13" s="5">
        <f t="shared" si="3"/>
        <v>750</v>
      </c>
    </row>
    <row r="14" spans="2:10" x14ac:dyDescent="0.25">
      <c r="B14" s="2">
        <v>43655</v>
      </c>
      <c r="C14">
        <v>8</v>
      </c>
      <c r="D14" s="5">
        <f t="shared" si="0"/>
        <v>1600</v>
      </c>
      <c r="E14">
        <v>7</v>
      </c>
      <c r="F14" s="5">
        <f t="shared" si="1"/>
        <v>1050</v>
      </c>
      <c r="G14">
        <v>9</v>
      </c>
      <c r="H14" s="5">
        <f t="shared" si="2"/>
        <v>1900</v>
      </c>
      <c r="I14">
        <v>8</v>
      </c>
      <c r="J14" s="5">
        <f t="shared" si="3"/>
        <v>1200</v>
      </c>
    </row>
    <row r="15" spans="2:10" x14ac:dyDescent="0.25">
      <c r="B15" s="2">
        <v>43656</v>
      </c>
      <c r="C15">
        <v>10</v>
      </c>
      <c r="D15" s="5">
        <f t="shared" si="0"/>
        <v>2200</v>
      </c>
      <c r="E15">
        <v>7</v>
      </c>
      <c r="F15" s="5">
        <f t="shared" si="1"/>
        <v>1050</v>
      </c>
      <c r="G15">
        <v>9</v>
      </c>
      <c r="H15" s="5">
        <f t="shared" si="2"/>
        <v>1900</v>
      </c>
      <c r="I15">
        <v>10</v>
      </c>
      <c r="J15" s="5">
        <f t="shared" si="3"/>
        <v>1650</v>
      </c>
    </row>
    <row r="16" spans="2:10" x14ac:dyDescent="0.25">
      <c r="B16" s="2">
        <v>43653</v>
      </c>
      <c r="C16">
        <v>6</v>
      </c>
      <c r="D16" s="5">
        <f t="shared" si="0"/>
        <v>3000</v>
      </c>
      <c r="E16">
        <v>8</v>
      </c>
      <c r="F16" s="5">
        <f t="shared" si="1"/>
        <v>3000</v>
      </c>
      <c r="G16">
        <v>7</v>
      </c>
      <c r="H16" s="5">
        <f t="shared" si="2"/>
        <v>3500</v>
      </c>
      <c r="I16">
        <v>7</v>
      </c>
      <c r="J16" s="5">
        <f t="shared" si="3"/>
        <v>2625</v>
      </c>
    </row>
    <row r="17" spans="2:10" x14ac:dyDescent="0.25">
      <c r="B17" s="2">
        <v>43658</v>
      </c>
      <c r="C17">
        <v>7</v>
      </c>
      <c r="D17" s="5">
        <f t="shared" si="0"/>
        <v>1400</v>
      </c>
      <c r="E17">
        <v>10</v>
      </c>
      <c r="F17" s="5">
        <f t="shared" si="1"/>
        <v>1650</v>
      </c>
      <c r="G17">
        <v>10</v>
      </c>
      <c r="H17" s="5">
        <f t="shared" si="2"/>
        <v>2200</v>
      </c>
      <c r="I17">
        <v>6</v>
      </c>
      <c r="J17" s="5">
        <f t="shared" si="3"/>
        <v>900</v>
      </c>
    </row>
    <row r="18" spans="2:10" x14ac:dyDescent="0.25">
      <c r="B18" s="2">
        <v>43659</v>
      </c>
      <c r="C18">
        <v>4</v>
      </c>
      <c r="D18" s="5">
        <f t="shared" si="0"/>
        <v>1600</v>
      </c>
      <c r="E18">
        <v>6</v>
      </c>
      <c r="F18" s="5">
        <f t="shared" si="1"/>
        <v>1800</v>
      </c>
      <c r="G18">
        <v>5</v>
      </c>
      <c r="H18" s="5">
        <f t="shared" si="2"/>
        <v>2000</v>
      </c>
      <c r="I18">
        <v>8</v>
      </c>
      <c r="J18" s="5">
        <f t="shared" si="3"/>
        <v>2400</v>
      </c>
    </row>
    <row r="19" spans="2:10" x14ac:dyDescent="0.25">
      <c r="B19" s="2">
        <v>43660</v>
      </c>
      <c r="D19" s="5">
        <f t="shared" si="0"/>
        <v>0</v>
      </c>
      <c r="F19" s="5">
        <f t="shared" si="1"/>
        <v>0</v>
      </c>
      <c r="G19">
        <v>2</v>
      </c>
      <c r="H19" s="5">
        <f t="shared" si="2"/>
        <v>1000</v>
      </c>
      <c r="I19">
        <v>4</v>
      </c>
      <c r="J19" s="5">
        <f t="shared" si="3"/>
        <v>1500</v>
      </c>
    </row>
    <row r="20" spans="2:10" x14ac:dyDescent="0.25">
      <c r="B20" s="2">
        <v>43661</v>
      </c>
      <c r="D20" s="5">
        <f t="shared" si="0"/>
        <v>0</v>
      </c>
      <c r="E20">
        <v>4</v>
      </c>
      <c r="F20" s="5">
        <f t="shared" si="1"/>
        <v>600</v>
      </c>
      <c r="H20" s="5">
        <f t="shared" si="2"/>
        <v>0</v>
      </c>
      <c r="J20" s="5">
        <f t="shared" si="3"/>
        <v>0</v>
      </c>
    </row>
    <row r="21" spans="2:10" x14ac:dyDescent="0.25">
      <c r="B21" s="2">
        <v>43662</v>
      </c>
      <c r="C21">
        <v>7</v>
      </c>
      <c r="D21" s="5">
        <f t="shared" si="0"/>
        <v>1400</v>
      </c>
      <c r="E21">
        <v>8</v>
      </c>
      <c r="F21" s="5">
        <f t="shared" si="1"/>
        <v>1200</v>
      </c>
      <c r="H21" s="5">
        <f t="shared" si="2"/>
        <v>0</v>
      </c>
      <c r="J21" s="5">
        <f t="shared" si="3"/>
        <v>0</v>
      </c>
    </row>
    <row r="22" spans="2:10" x14ac:dyDescent="0.25">
      <c r="B22" s="2">
        <v>43663</v>
      </c>
      <c r="D22" s="5">
        <f t="shared" si="0"/>
        <v>0</v>
      </c>
      <c r="F22" s="5">
        <f t="shared" si="1"/>
        <v>0</v>
      </c>
      <c r="G22">
        <v>8</v>
      </c>
      <c r="H22" s="5">
        <f t="shared" si="2"/>
        <v>1600</v>
      </c>
      <c r="I22">
        <v>9</v>
      </c>
      <c r="J22" s="5">
        <f t="shared" si="3"/>
        <v>1425</v>
      </c>
    </row>
    <row r="23" spans="2:10" x14ac:dyDescent="0.25">
      <c r="B23" s="2">
        <v>43664</v>
      </c>
      <c r="C23">
        <v>9</v>
      </c>
      <c r="D23" s="5">
        <f t="shared" si="0"/>
        <v>1900</v>
      </c>
      <c r="E23">
        <v>7</v>
      </c>
      <c r="F23" s="5">
        <f t="shared" si="1"/>
        <v>1050</v>
      </c>
      <c r="G23">
        <v>6</v>
      </c>
      <c r="H23" s="5">
        <f t="shared" si="2"/>
        <v>1200</v>
      </c>
      <c r="I23">
        <v>8</v>
      </c>
      <c r="J23" s="5">
        <f t="shared" si="3"/>
        <v>1200</v>
      </c>
    </row>
    <row r="24" spans="2:10" x14ac:dyDescent="0.25">
      <c r="B24" s="2">
        <v>43665</v>
      </c>
      <c r="C24">
        <v>8</v>
      </c>
      <c r="D24" s="5">
        <f t="shared" si="0"/>
        <v>1600</v>
      </c>
      <c r="E24">
        <v>7</v>
      </c>
      <c r="F24" s="5">
        <f t="shared" si="1"/>
        <v>1050</v>
      </c>
      <c r="G24">
        <v>9</v>
      </c>
      <c r="H24" s="5">
        <f t="shared" si="2"/>
        <v>1900</v>
      </c>
      <c r="I24">
        <v>8</v>
      </c>
      <c r="J24" s="5">
        <f t="shared" si="3"/>
        <v>1200</v>
      </c>
    </row>
    <row r="25" spans="2:10" x14ac:dyDescent="0.25">
      <c r="B25" s="2">
        <v>43666</v>
      </c>
      <c r="C25">
        <v>2</v>
      </c>
      <c r="D25" s="5">
        <f t="shared" si="0"/>
        <v>800</v>
      </c>
      <c r="F25" s="5">
        <f t="shared" si="1"/>
        <v>0</v>
      </c>
      <c r="H25" s="5">
        <f t="shared" si="2"/>
        <v>0</v>
      </c>
      <c r="I25">
        <v>3</v>
      </c>
      <c r="J25" s="5">
        <f t="shared" si="3"/>
        <v>900</v>
      </c>
    </row>
    <row r="26" spans="2:10" x14ac:dyDescent="0.25">
      <c r="B26" s="2">
        <v>43667</v>
      </c>
      <c r="C26">
        <v>5</v>
      </c>
      <c r="D26" s="5">
        <f t="shared" si="0"/>
        <v>2500</v>
      </c>
      <c r="F26" s="5">
        <f t="shared" si="1"/>
        <v>0</v>
      </c>
      <c r="G26">
        <v>3</v>
      </c>
      <c r="H26" s="5">
        <f t="shared" si="2"/>
        <v>1500</v>
      </c>
      <c r="J26" s="5">
        <f t="shared" si="3"/>
        <v>0</v>
      </c>
    </row>
    <row r="27" spans="2:10" x14ac:dyDescent="0.25">
      <c r="B27" s="2">
        <v>43668</v>
      </c>
      <c r="C27">
        <v>2</v>
      </c>
      <c r="D27" s="5">
        <f t="shared" si="0"/>
        <v>400</v>
      </c>
      <c r="F27" s="5">
        <f t="shared" si="1"/>
        <v>0</v>
      </c>
      <c r="H27" s="5">
        <f t="shared" si="2"/>
        <v>0</v>
      </c>
      <c r="I27">
        <v>2</v>
      </c>
      <c r="J27" s="5">
        <f t="shared" si="3"/>
        <v>300</v>
      </c>
    </row>
    <row r="28" spans="2:10" x14ac:dyDescent="0.25">
      <c r="B28" s="2">
        <v>43669</v>
      </c>
      <c r="C28">
        <v>9</v>
      </c>
      <c r="D28" s="5">
        <f t="shared" si="0"/>
        <v>1900</v>
      </c>
      <c r="E28">
        <v>10</v>
      </c>
      <c r="F28" s="5">
        <f t="shared" si="1"/>
        <v>1650</v>
      </c>
      <c r="G28">
        <v>9</v>
      </c>
      <c r="H28" s="5">
        <f t="shared" si="2"/>
        <v>1900</v>
      </c>
      <c r="I28">
        <v>8</v>
      </c>
      <c r="J28" s="5">
        <f t="shared" si="3"/>
        <v>1200</v>
      </c>
    </row>
    <row r="29" spans="2:10" x14ac:dyDescent="0.25">
      <c r="B29" s="2">
        <v>43670</v>
      </c>
      <c r="C29">
        <v>7</v>
      </c>
      <c r="D29" s="5">
        <f t="shared" si="0"/>
        <v>1400</v>
      </c>
      <c r="E29">
        <v>10</v>
      </c>
      <c r="F29" s="5">
        <f t="shared" si="1"/>
        <v>1650</v>
      </c>
      <c r="G29">
        <v>9</v>
      </c>
      <c r="H29" s="5">
        <f t="shared" si="2"/>
        <v>1900</v>
      </c>
      <c r="I29">
        <v>8</v>
      </c>
      <c r="J29" s="5">
        <f t="shared" si="3"/>
        <v>1200</v>
      </c>
    </row>
    <row r="30" spans="2:10" x14ac:dyDescent="0.25">
      <c r="B30" s="2">
        <v>43671</v>
      </c>
      <c r="C30">
        <v>6</v>
      </c>
      <c r="D30" s="5">
        <f t="shared" si="0"/>
        <v>1200</v>
      </c>
      <c r="E30">
        <v>8</v>
      </c>
      <c r="F30" s="5">
        <f t="shared" si="1"/>
        <v>1200</v>
      </c>
      <c r="G30">
        <v>7</v>
      </c>
      <c r="H30" s="5">
        <f t="shared" si="2"/>
        <v>1400</v>
      </c>
      <c r="I30">
        <v>9</v>
      </c>
      <c r="J30" s="5">
        <f t="shared" si="3"/>
        <v>1425</v>
      </c>
    </row>
    <row r="31" spans="2:10" x14ac:dyDescent="0.25">
      <c r="B31" s="2">
        <v>43672</v>
      </c>
      <c r="C31">
        <v>8</v>
      </c>
      <c r="D31" s="5">
        <f t="shared" si="0"/>
        <v>1600</v>
      </c>
      <c r="E31">
        <v>7</v>
      </c>
      <c r="F31" s="5">
        <f t="shared" si="1"/>
        <v>1050</v>
      </c>
      <c r="G31">
        <v>8</v>
      </c>
      <c r="H31" s="5">
        <f t="shared" si="2"/>
        <v>1600</v>
      </c>
      <c r="I31">
        <v>7</v>
      </c>
      <c r="J31" s="5">
        <f t="shared" si="3"/>
        <v>1050</v>
      </c>
    </row>
    <row r="32" spans="2:10" x14ac:dyDescent="0.25">
      <c r="B32" s="2">
        <v>43673</v>
      </c>
      <c r="C32">
        <v>8</v>
      </c>
      <c r="D32" s="5">
        <f t="shared" si="0"/>
        <v>3200</v>
      </c>
      <c r="E32">
        <v>8</v>
      </c>
      <c r="F32" s="5">
        <f t="shared" si="1"/>
        <v>2400</v>
      </c>
      <c r="G32">
        <v>8</v>
      </c>
      <c r="H32" s="5">
        <f t="shared" si="2"/>
        <v>3200</v>
      </c>
      <c r="I32">
        <v>7</v>
      </c>
      <c r="J32" s="5">
        <f t="shared" si="3"/>
        <v>2100</v>
      </c>
    </row>
    <row r="33" spans="2:10" x14ac:dyDescent="0.25">
      <c r="B33" s="2">
        <v>43674</v>
      </c>
      <c r="D33" s="5">
        <f t="shared" si="0"/>
        <v>0</v>
      </c>
      <c r="E33">
        <v>3</v>
      </c>
      <c r="F33" s="5">
        <f t="shared" si="1"/>
        <v>1125</v>
      </c>
      <c r="H33" s="5">
        <f t="shared" si="2"/>
        <v>0</v>
      </c>
      <c r="I33">
        <v>3</v>
      </c>
      <c r="J33" s="5">
        <f t="shared" si="3"/>
        <v>1125</v>
      </c>
    </row>
    <row r="34" spans="2:10" x14ac:dyDescent="0.25">
      <c r="B34" s="2">
        <v>43675</v>
      </c>
      <c r="C34">
        <v>8</v>
      </c>
      <c r="D34" s="5">
        <f t="shared" si="0"/>
        <v>1600</v>
      </c>
      <c r="E34">
        <v>9</v>
      </c>
      <c r="F34" s="5">
        <f t="shared" si="1"/>
        <v>1425</v>
      </c>
      <c r="G34">
        <v>8</v>
      </c>
      <c r="H34" s="5">
        <f t="shared" si="2"/>
        <v>1600</v>
      </c>
      <c r="I34">
        <v>7</v>
      </c>
      <c r="J34" s="5">
        <f t="shared" si="3"/>
        <v>1050</v>
      </c>
    </row>
    <row r="35" spans="2:10" x14ac:dyDescent="0.25">
      <c r="B35" s="2">
        <v>43676</v>
      </c>
      <c r="C35">
        <v>9</v>
      </c>
      <c r="D35" s="5">
        <f t="shared" si="0"/>
        <v>1900</v>
      </c>
      <c r="E35">
        <v>7</v>
      </c>
      <c r="F35" s="5">
        <f t="shared" si="1"/>
        <v>1050</v>
      </c>
      <c r="G35">
        <v>9</v>
      </c>
      <c r="H35" s="5">
        <f t="shared" si="2"/>
        <v>1900</v>
      </c>
      <c r="I35">
        <v>8</v>
      </c>
      <c r="J35" s="5">
        <f t="shared" si="3"/>
        <v>1200</v>
      </c>
    </row>
    <row r="36" spans="2:10" x14ac:dyDescent="0.25">
      <c r="D36" s="5"/>
    </row>
    <row r="37" spans="2:10" x14ac:dyDescent="0.25">
      <c r="B37" s="1" t="s">
        <v>32</v>
      </c>
      <c r="D37" s="5">
        <f>SUM(D6:D36)</f>
        <v>41700</v>
      </c>
      <c r="F37" s="5">
        <f>SUM(F6:F36)</f>
        <v>32250</v>
      </c>
      <c r="H37" s="5">
        <f>SUM(H6:H36)</f>
        <v>43100</v>
      </c>
      <c r="J37" s="5">
        <f>SUM(J6:J36)</f>
        <v>31875</v>
      </c>
    </row>
  </sheetData>
  <mergeCells count="8">
    <mergeCell ref="C3:D3"/>
    <mergeCell ref="E3:F3"/>
    <mergeCell ref="G3:H3"/>
    <mergeCell ref="I3:J3"/>
    <mergeCell ref="C4:D4"/>
    <mergeCell ref="E4:F4"/>
    <mergeCell ref="G4:H4"/>
    <mergeCell ref="I4:J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Peněžní deník</vt:lpstr>
      <vt:lpstr>Plánovací kalendář</vt:lpstr>
      <vt:lpstr>Hledání v ceníku</vt:lpstr>
      <vt:lpstr>Výpočet poplatku</vt:lpstr>
      <vt:lpstr>Převod rodných čísel</vt:lpstr>
      <vt:lpstr>Dvojrozměrné hledání</vt:lpstr>
      <vt:lpstr>Evidence hodin</vt:lpstr>
      <vt:lpstr>ceník</vt:lpstr>
      <vt:lpstr>ceny</vt:lpstr>
      <vt:lpstr>Kódy</vt:lpstr>
      <vt:lpstr>provedení</vt:lpstr>
      <vt:lpstr>Svátky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2015-09-24T09:18:15Z</dcterms:created>
  <dcterms:modified xsi:type="dcterms:W3CDTF">2019-08-08T17:24:18Z</dcterms:modified>
</cp:coreProperties>
</file>